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775" yWindow="30" windowWidth="9720" windowHeight="12615" activeTab="1"/>
  </bookViews>
  <sheets>
    <sheet name="detalhada" sheetId="1" r:id="rId1"/>
    <sheet name="resumo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K16" i="2" l="1"/>
  <c r="K17" i="2"/>
  <c r="K18" i="2"/>
  <c r="K19" i="2"/>
  <c r="K20" i="2"/>
  <c r="K21" i="2"/>
  <c r="K22" i="2"/>
  <c r="K23" i="2"/>
  <c r="K24" i="2"/>
  <c r="K25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9" i="2"/>
  <c r="K50" i="2"/>
  <c r="K51" i="2"/>
  <c r="K52" i="2"/>
  <c r="K15" i="2"/>
  <c r="K10" i="2"/>
  <c r="K11" i="2"/>
  <c r="K12" i="2"/>
  <c r="K13" i="2"/>
  <c r="K9" i="2"/>
  <c r="I46" i="2"/>
  <c r="I16" i="2"/>
  <c r="I15" i="2" s="1"/>
  <c r="G40" i="1"/>
  <c r="J48" i="1" l="1"/>
  <c r="I48" i="1"/>
  <c r="I9" i="1"/>
  <c r="I15" i="1"/>
  <c r="I16" i="1"/>
  <c r="I17" i="1"/>
  <c r="I18" i="1"/>
  <c r="I19" i="1"/>
  <c r="I21" i="1"/>
  <c r="I23" i="1"/>
  <c r="I26" i="1"/>
  <c r="I27" i="1"/>
  <c r="I28" i="1"/>
  <c r="I29" i="1"/>
  <c r="I30" i="1"/>
  <c r="I32" i="1"/>
  <c r="I33" i="1"/>
  <c r="I34" i="1"/>
  <c r="I35" i="1"/>
  <c r="I36" i="1"/>
  <c r="I38" i="1"/>
  <c r="I41" i="1"/>
  <c r="I44" i="1"/>
  <c r="I45" i="1"/>
  <c r="I46" i="1"/>
  <c r="I47" i="1"/>
  <c r="J9" i="1"/>
  <c r="J15" i="1"/>
  <c r="J16" i="1"/>
  <c r="J17" i="1"/>
  <c r="J18" i="1"/>
  <c r="J19" i="1"/>
  <c r="J21" i="1"/>
  <c r="J22" i="1"/>
  <c r="J23" i="1"/>
  <c r="J26" i="1"/>
  <c r="J27" i="1"/>
  <c r="J28" i="1"/>
  <c r="J29" i="1"/>
  <c r="J30" i="1"/>
  <c r="J32" i="1"/>
  <c r="J33" i="1"/>
  <c r="J34" i="1"/>
  <c r="J35" i="1"/>
  <c r="J36" i="1"/>
  <c r="J38" i="1"/>
  <c r="J39" i="1"/>
  <c r="J41" i="1"/>
  <c r="J42" i="1"/>
  <c r="J44" i="1"/>
  <c r="J45" i="1"/>
  <c r="J46" i="1"/>
  <c r="J47" i="1"/>
  <c r="J12" i="2" l="1"/>
  <c r="J13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8" i="2"/>
  <c r="H49" i="2"/>
  <c r="H51" i="2"/>
  <c r="H52" i="2"/>
  <c r="J46" i="2"/>
  <c r="J11" i="2" s="1"/>
  <c r="J16" i="2"/>
  <c r="G12" i="2"/>
  <c r="H12" i="2" s="1"/>
  <c r="G46" i="2"/>
  <c r="G11" i="2" s="1"/>
  <c r="H11" i="2" s="1"/>
  <c r="G13" i="2"/>
  <c r="H13" i="2" s="1"/>
  <c r="G16" i="2"/>
  <c r="G15" i="2" s="1"/>
  <c r="H46" i="2" l="1"/>
  <c r="G10" i="2"/>
  <c r="H15" i="2"/>
  <c r="J15" i="2"/>
  <c r="H16" i="2"/>
  <c r="G43" i="1"/>
  <c r="G37" i="1"/>
  <c r="G31" i="1"/>
  <c r="G14" i="1"/>
  <c r="J10" i="2" l="1"/>
  <c r="J9" i="2" s="1"/>
  <c r="H10" i="2"/>
  <c r="G9" i="2"/>
  <c r="H9" i="2" s="1"/>
  <c r="G25" i="1"/>
  <c r="G24" i="1" s="1"/>
  <c r="G10" i="1"/>
  <c r="G8" i="1"/>
  <c r="G13" i="1"/>
  <c r="G12" i="1" l="1"/>
  <c r="G7" i="1" s="1"/>
  <c r="G6" i="1" s="1"/>
  <c r="K43" i="1"/>
  <c r="K40" i="1"/>
  <c r="K14" i="1"/>
  <c r="K10" i="1"/>
  <c r="K37" i="1"/>
  <c r="K31" i="1"/>
  <c r="K25" i="1"/>
  <c r="H42" i="1"/>
  <c r="H39" i="1"/>
  <c r="I39" i="1" s="1"/>
  <c r="H10" i="1"/>
  <c r="I10" i="1" s="1"/>
  <c r="H22" i="1"/>
  <c r="I22" i="1" s="1"/>
  <c r="H43" i="1"/>
  <c r="H37" i="1"/>
  <c r="I37" i="1" s="1"/>
  <c r="H31" i="1"/>
  <c r="I31" i="1" s="1"/>
  <c r="H25" i="1"/>
  <c r="I25" i="1" s="1"/>
  <c r="H14" i="1"/>
  <c r="B43" i="1"/>
  <c r="B8" i="1" s="1"/>
  <c r="B10" i="1"/>
  <c r="C10" i="1"/>
  <c r="B14" i="1"/>
  <c r="B13" i="1" s="1"/>
  <c r="B31" i="1"/>
  <c r="B25" i="1"/>
  <c r="B37" i="1"/>
  <c r="B40" i="1"/>
  <c r="F43" i="1"/>
  <c r="F40" i="1"/>
  <c r="J40" i="1" s="1"/>
  <c r="F37" i="1"/>
  <c r="J37" i="1" s="1"/>
  <c r="F31" i="1"/>
  <c r="J31" i="1" s="1"/>
  <c r="F25" i="1"/>
  <c r="J25" i="1" s="1"/>
  <c r="F14" i="1"/>
  <c r="F10" i="1"/>
  <c r="J10" i="1" s="1"/>
  <c r="H13" i="1" l="1"/>
  <c r="I13" i="1" s="1"/>
  <c r="I14" i="1"/>
  <c r="H8" i="1"/>
  <c r="I8" i="1" s="1"/>
  <c r="I43" i="1"/>
  <c r="H40" i="1"/>
  <c r="I40" i="1" s="1"/>
  <c r="I42" i="1"/>
  <c r="K13" i="1"/>
  <c r="F13" i="1"/>
  <c r="J13" i="1" s="1"/>
  <c r="J14" i="1"/>
  <c r="K8" i="1"/>
  <c r="F8" i="1"/>
  <c r="J8" i="1" s="1"/>
  <c r="J43" i="1"/>
  <c r="B24" i="1"/>
  <c r="B12" i="1" s="1"/>
  <c r="B7" i="1" s="1"/>
  <c r="B6" i="1" s="1"/>
  <c r="F24" i="1"/>
  <c r="K24" i="1"/>
  <c r="H24" i="1"/>
  <c r="E37" i="1"/>
  <c r="H12" i="1" l="1"/>
  <c r="I24" i="1"/>
  <c r="K12" i="1"/>
  <c r="F12" i="1"/>
  <c r="J12" i="1" s="1"/>
  <c r="J24" i="1"/>
  <c r="F7" i="1"/>
  <c r="K7" i="1" l="1"/>
  <c r="H7" i="1"/>
  <c r="I12" i="1"/>
  <c r="F6" i="1"/>
  <c r="J6" i="1" s="1"/>
  <c r="J7" i="1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9" i="2"/>
  <c r="F50" i="2"/>
  <c r="F51" i="2"/>
  <c r="F52" i="2"/>
  <c r="D15" i="2"/>
  <c r="D16" i="2"/>
  <c r="D17" i="2"/>
  <c r="D18" i="2"/>
  <c r="D19" i="2"/>
  <c r="D20" i="2"/>
  <c r="D21" i="2"/>
  <c r="D22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9" i="2"/>
  <c r="D51" i="2"/>
  <c r="D52" i="2"/>
  <c r="F10" i="2"/>
  <c r="F11" i="2"/>
  <c r="F12" i="2"/>
  <c r="F13" i="2"/>
  <c r="F9" i="2"/>
  <c r="D12" i="2"/>
  <c r="D13" i="2"/>
  <c r="D9" i="2"/>
  <c r="D10" i="2"/>
  <c r="D11" i="2"/>
  <c r="H6" i="1" l="1"/>
  <c r="I6" i="1" s="1"/>
  <c r="I7" i="1"/>
  <c r="K6" i="1"/>
  <c r="D37" i="1"/>
  <c r="C43" i="1"/>
  <c r="C8" i="1" s="1"/>
  <c r="C40" i="1"/>
  <c r="C37" i="1"/>
  <c r="C31" i="1"/>
  <c r="C25" i="1"/>
  <c r="C24" i="1" l="1"/>
  <c r="C14" i="1"/>
  <c r="C13" i="1" s="1"/>
  <c r="D10" i="1"/>
  <c r="D40" i="1"/>
  <c r="E40" i="1"/>
  <c r="E43" i="1"/>
  <c r="E8" i="1" s="1"/>
  <c r="E31" i="1"/>
  <c r="E25" i="1"/>
  <c r="E14" i="1"/>
  <c r="E13" i="1" s="1"/>
  <c r="E10" i="1"/>
  <c r="D43" i="1"/>
  <c r="D8" i="1" s="1"/>
  <c r="D36" i="1"/>
  <c r="D31" i="1" s="1"/>
  <c r="D30" i="1"/>
  <c r="D25" i="1" s="1"/>
  <c r="D21" i="1"/>
  <c r="D19" i="1"/>
  <c r="D14" i="1"/>
  <c r="E24" i="1" l="1"/>
  <c r="E12" i="1" s="1"/>
  <c r="E7" i="1" s="1"/>
  <c r="E6" i="1" s="1"/>
  <c r="D13" i="1"/>
  <c r="D24" i="1"/>
  <c r="C12" i="1"/>
  <c r="C7" i="1" s="1"/>
  <c r="C6" i="1" s="1"/>
  <c r="D12" i="1" l="1"/>
  <c r="D7" i="1" s="1"/>
  <c r="D6" i="1" s="1"/>
</calcChain>
</file>

<file path=xl/sharedStrings.xml><?xml version="1.0" encoding="utf-8"?>
<sst xmlns="http://schemas.openxmlformats.org/spreadsheetml/2006/main" count="117" uniqueCount="82">
  <si>
    <t xml:space="preserve">ESPECIFICAÇÃO </t>
  </si>
  <si>
    <t xml:space="preserve">EXECUTADO </t>
  </si>
  <si>
    <t xml:space="preserve">1 Receita Total </t>
  </si>
  <si>
    <t>1.1 Receitas Correntes</t>
  </si>
  <si>
    <t xml:space="preserve">1.2 Receitas de Capital </t>
  </si>
  <si>
    <t xml:space="preserve">1.3 Receitas  Intra-Orçamentária </t>
  </si>
  <si>
    <t xml:space="preserve">1.4 Deduções </t>
  </si>
  <si>
    <t xml:space="preserve">                             Analítico </t>
  </si>
  <si>
    <t>1.Receitas Correntes</t>
  </si>
  <si>
    <t xml:space="preserve">1.1Receitas Tributárias </t>
  </si>
  <si>
    <t xml:space="preserve">1.1.1 Impostos </t>
  </si>
  <si>
    <t>ITU/IPTU</t>
  </si>
  <si>
    <t>ISS</t>
  </si>
  <si>
    <t>ITBI</t>
  </si>
  <si>
    <t>IRRF</t>
  </si>
  <si>
    <t>1.1.2 Taxas</t>
  </si>
  <si>
    <t>1.2 Contribuições</t>
  </si>
  <si>
    <t>1.3 Receita Patrimonial</t>
  </si>
  <si>
    <t xml:space="preserve">1.4 Receitas de Serviços </t>
  </si>
  <si>
    <t>1.5 Transferências Correntes</t>
  </si>
  <si>
    <t>1.5.1 Da União</t>
  </si>
  <si>
    <t>FPM</t>
  </si>
  <si>
    <t xml:space="preserve">ITR </t>
  </si>
  <si>
    <t>Tranf. Vinculada Saúde</t>
  </si>
  <si>
    <t>Trans. Vinculada Educação</t>
  </si>
  <si>
    <t>Outras</t>
  </si>
  <si>
    <t xml:space="preserve">1.5.2 Do Estado </t>
  </si>
  <si>
    <t>ICMS</t>
  </si>
  <si>
    <t>IPVA</t>
  </si>
  <si>
    <t>IPI - EXPORTAÇÃO</t>
  </si>
  <si>
    <t>CIDE</t>
  </si>
  <si>
    <t>1.5.3 Multigovernamentais</t>
  </si>
  <si>
    <t>FUNDEB</t>
  </si>
  <si>
    <t>1.6 Outras Receitas Correntes</t>
  </si>
  <si>
    <t>Outras receitas</t>
  </si>
  <si>
    <t>Dívida Ativa</t>
  </si>
  <si>
    <t xml:space="preserve">2.Receitas de capital </t>
  </si>
  <si>
    <t>2.1 Operações de Crédito</t>
  </si>
  <si>
    <t>2.3 Tansf. De capital</t>
  </si>
  <si>
    <t>2.4 Outras Receitas de Capital</t>
  </si>
  <si>
    <t xml:space="preserve">3 Deduções </t>
  </si>
  <si>
    <t xml:space="preserve">1.1.3 Contribuição de Melhoria </t>
  </si>
  <si>
    <t xml:space="preserve">Transf. De convênios </t>
  </si>
  <si>
    <t xml:space="preserve">2.2 Alienação de Ativos </t>
  </si>
  <si>
    <t>EXECUTADO</t>
  </si>
  <si>
    <t>TABELA EVOLUTIVA DA RECEITA</t>
  </si>
  <si>
    <t>TABELA EVOLUTIVA DA RECEITA REALIZADA</t>
  </si>
  <si>
    <t>Receitas Correntes</t>
  </si>
  <si>
    <t xml:space="preserve">     Receitas Tributárias </t>
  </si>
  <si>
    <t xml:space="preserve">            Impostos </t>
  </si>
  <si>
    <t xml:space="preserve">            Taxas</t>
  </si>
  <si>
    <t xml:space="preserve">            Contribuição de Melhoria </t>
  </si>
  <si>
    <t xml:space="preserve">     Contribuições</t>
  </si>
  <si>
    <t xml:space="preserve">     Receita Patrimonial</t>
  </si>
  <si>
    <t xml:space="preserve">     Receitas de Serviços </t>
  </si>
  <si>
    <t xml:space="preserve">     Transferências Correntes</t>
  </si>
  <si>
    <t xml:space="preserve">     Outras Receitas Correntes</t>
  </si>
  <si>
    <t xml:space="preserve">Receitas de capital </t>
  </si>
  <si>
    <t xml:space="preserve">     Operações de Crédito</t>
  </si>
  <si>
    <t xml:space="preserve">     Alienação de Ativos </t>
  </si>
  <si>
    <t xml:space="preserve">     Tansf. De capital</t>
  </si>
  <si>
    <t xml:space="preserve">     Outras Receitas de Capital</t>
  </si>
  <si>
    <t xml:space="preserve">Deduções </t>
  </si>
  <si>
    <t>Receita Intra-Orçamentária</t>
  </si>
  <si>
    <t>SINTÉTICO</t>
  </si>
  <si>
    <t>ANALÍTICO</t>
  </si>
  <si>
    <t>Fonte: Anexo 10 - Comparativo da Receita prevista com a Realizada</t>
  </si>
  <si>
    <t>AFONSO BOAVENTURA</t>
  </si>
  <si>
    <t>Sec. De Planejamento</t>
  </si>
  <si>
    <t>ALZENI C. DE CIRQUEIRA</t>
  </si>
  <si>
    <t>Dir. de Orçamento</t>
  </si>
  <si>
    <t>% CRESC.</t>
  </si>
  <si>
    <t>ATÉ AGOSTO</t>
  </si>
  <si>
    <t>PREVISTO</t>
  </si>
  <si>
    <t>2013</t>
  </si>
  <si>
    <t>2014*</t>
  </si>
  <si>
    <t>* dados até novembro/14</t>
  </si>
  <si>
    <t xml:space="preserve"> </t>
  </si>
  <si>
    <t>cresc. 13/14</t>
  </si>
  <si>
    <t>14 prev. c/ arrec.</t>
  </si>
  <si>
    <t>PREV. 2014</t>
  </si>
  <si>
    <t xml:space="preserve">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</si>
</sst>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_);_(* \(#,##0\);_(* &quot;-&quot;??_);_(@_)"/>
    <numFmt numFmtId="165" formatCode="_-* #.##._-;\-* #.##._-;_-* &quot;-&quot;??_-;_-@_ⴆ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0" fontId="0" fillId="0" borderId="2" xfId="0" applyFill="1" applyBorder="1"/>
    <xf numFmtId="43" fontId="0" fillId="0" borderId="2" xfId="1" applyFont="1" applyFill="1" applyBorder="1"/>
    <xf numFmtId="0" fontId="2" fillId="0" borderId="2" xfId="0" applyFont="1" applyFill="1" applyBorder="1"/>
    <xf numFmtId="43" fontId="2" fillId="0" borderId="2" xfId="1" applyFont="1" applyFill="1" applyBorder="1"/>
    <xf numFmtId="0" fontId="0" fillId="0" borderId="0" xfId="0" applyFill="1"/>
    <xf numFmtId="0" fontId="3" fillId="0" borderId="0" xfId="0" applyFont="1" applyFill="1" applyAlignment="1">
      <alignment horizontal="center"/>
    </xf>
    <xf numFmtId="43" fontId="0" fillId="0" borderId="2" xfId="0" applyNumberForma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3" fontId="7" fillId="0" borderId="2" xfId="1" applyFont="1" applyBorder="1"/>
    <xf numFmtId="49" fontId="7" fillId="0" borderId="2" xfId="1" applyNumberFormat="1" applyFont="1" applyBorder="1" applyAlignment="1">
      <alignment horizontal="center"/>
    </xf>
    <xf numFmtId="43" fontId="6" fillId="0" borderId="2" xfId="1" applyFont="1" applyBorder="1"/>
    <xf numFmtId="43" fontId="6" fillId="0" borderId="2" xfId="1" applyFont="1" applyBorder="1" applyAlignment="1">
      <alignment horizontal="center"/>
    </xf>
    <xf numFmtId="43" fontId="7" fillId="0" borderId="4" xfId="1" applyFont="1" applyFill="1" applyBorder="1"/>
    <xf numFmtId="43" fontId="7" fillId="0" borderId="1" xfId="1" applyFont="1" applyBorder="1"/>
    <xf numFmtId="43" fontId="6" fillId="0" borderId="5" xfId="1" applyFont="1" applyFill="1" applyBorder="1"/>
    <xf numFmtId="49" fontId="8" fillId="0" borderId="2" xfId="1" applyNumberFormat="1" applyFont="1" applyBorder="1" applyAlignment="1">
      <alignment horizontal="center"/>
    </xf>
    <xf numFmtId="165" fontId="6" fillId="0" borderId="2" xfId="1" applyNumberFormat="1" applyFont="1" applyBorder="1"/>
    <xf numFmtId="43" fontId="0" fillId="0" borderId="6" xfId="1" applyFont="1" applyFill="1" applyBorder="1"/>
    <xf numFmtId="43" fontId="2" fillId="0" borderId="6" xfId="1" applyFont="1" applyFill="1" applyBorder="1"/>
    <xf numFmtId="43" fontId="0" fillId="0" borderId="6" xfId="0" applyNumberFormat="1" applyFill="1" applyBorder="1"/>
    <xf numFmtId="0" fontId="0" fillId="0" borderId="6" xfId="0" applyFill="1" applyBorder="1"/>
    <xf numFmtId="0" fontId="0" fillId="0" borderId="2" xfId="0" applyBorder="1"/>
    <xf numFmtId="43" fontId="0" fillId="0" borderId="2" xfId="0" applyNumberFormat="1" applyBorder="1"/>
    <xf numFmtId="43" fontId="0" fillId="0" borderId="2" xfId="1" applyFont="1" applyBorder="1"/>
    <xf numFmtId="0" fontId="9" fillId="0" borderId="0" xfId="0" applyFont="1" applyAlignment="1">
      <alignment horizontal="center"/>
    </xf>
    <xf numFmtId="43" fontId="6" fillId="0" borderId="0" xfId="1" applyFont="1" applyBorder="1"/>
    <xf numFmtId="43" fontId="6" fillId="0" borderId="2" xfId="1" applyFont="1" applyFill="1" applyBorder="1"/>
    <xf numFmtId="43" fontId="0" fillId="0" borderId="0" xfId="1" applyFont="1"/>
    <xf numFmtId="43" fontId="2" fillId="0" borderId="2" xfId="1" applyFont="1" applyBorder="1"/>
    <xf numFmtId="43" fontId="7" fillId="0" borderId="2" xfId="1" applyFont="1" applyFill="1" applyBorder="1"/>
    <xf numFmtId="49" fontId="7" fillId="0" borderId="2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2" fillId="0" borderId="7" xfId="1" applyFont="1" applyFill="1" applyBorder="1"/>
    <xf numFmtId="43" fontId="0" fillId="0" borderId="7" xfId="1" applyFont="1" applyFill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19050</xdr:rowOff>
    </xdr:from>
    <xdr:to>
      <xdr:col>0</xdr:col>
      <xdr:colOff>1428750</xdr:colOff>
      <xdr:row>3</xdr:row>
      <xdr:rowOff>142875</xdr:rowOff>
    </xdr:to>
    <xdr:pic>
      <xdr:nvPicPr>
        <xdr:cNvPr id="2" name="Imagem 1" descr="nova logomarc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"/>
          <a:ext cx="13525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view="pageBreakPreview" zoomScaleNormal="100" zoomScaleSheetLayoutView="100" workbookViewId="0">
      <selection activeCell="G6" sqref="G6:G10"/>
    </sheetView>
  </sheetViews>
  <sheetFormatPr defaultRowHeight="15" x14ac:dyDescent="0.25"/>
  <cols>
    <col min="1" max="1" width="27.28515625" customWidth="1"/>
    <col min="2" max="2" width="15.28515625" hidden="1" customWidth="1"/>
    <col min="3" max="3" width="17.28515625" customWidth="1"/>
    <col min="4" max="5" width="16.5703125" customWidth="1"/>
    <col min="6" max="6" width="15.28515625" customWidth="1"/>
    <col min="7" max="7" width="16.85546875" bestFit="1" customWidth="1"/>
    <col min="8" max="8" width="15.28515625" hidden="1" customWidth="1"/>
    <col min="9" max="9" width="9.85546875" hidden="1" customWidth="1"/>
    <col min="10" max="10" width="8.7109375" hidden="1" customWidth="1"/>
    <col min="11" max="11" width="16.85546875" bestFit="1" customWidth="1"/>
  </cols>
  <sheetData>
    <row r="1" spans="1:11" ht="21" x14ac:dyDescent="0.35">
      <c r="A1" s="39" t="s">
        <v>45</v>
      </c>
      <c r="B1" s="39"/>
      <c r="C1" s="39"/>
      <c r="D1" s="39"/>
      <c r="E1" s="39"/>
      <c r="F1" s="39"/>
      <c r="G1" s="39"/>
      <c r="H1" s="39"/>
      <c r="I1" s="30"/>
      <c r="J1" s="30"/>
    </row>
    <row r="2" spans="1:11" x14ac:dyDescent="0.25">
      <c r="E2" s="6"/>
    </row>
    <row r="3" spans="1:11" ht="15.75" x14ac:dyDescent="0.25">
      <c r="A3" s="1"/>
      <c r="B3" s="1"/>
      <c r="C3" s="1"/>
      <c r="D3" s="1"/>
      <c r="E3" s="7"/>
      <c r="H3" t="s">
        <v>72</v>
      </c>
    </row>
    <row r="4" spans="1:11" ht="15.75" x14ac:dyDescent="0.25">
      <c r="A4" s="37" t="s">
        <v>0</v>
      </c>
      <c r="B4" s="9">
        <v>2009</v>
      </c>
      <c r="C4" s="9">
        <v>2010</v>
      </c>
      <c r="D4" s="10">
        <v>2011</v>
      </c>
      <c r="E4" s="10">
        <v>2012</v>
      </c>
      <c r="F4" s="10">
        <v>2013</v>
      </c>
      <c r="G4" s="10">
        <v>2014</v>
      </c>
      <c r="H4" s="10">
        <v>2014</v>
      </c>
      <c r="I4" s="10" t="s">
        <v>79</v>
      </c>
      <c r="J4" s="10" t="s">
        <v>78</v>
      </c>
      <c r="K4" s="10">
        <v>2015</v>
      </c>
    </row>
    <row r="5" spans="1:11" ht="15.75" x14ac:dyDescent="0.25">
      <c r="A5" s="38"/>
      <c r="B5" s="9" t="s">
        <v>44</v>
      </c>
      <c r="C5" s="9" t="s">
        <v>44</v>
      </c>
      <c r="D5" s="11" t="s">
        <v>1</v>
      </c>
      <c r="E5" s="11" t="s">
        <v>1</v>
      </c>
      <c r="F5" s="11" t="s">
        <v>1</v>
      </c>
      <c r="G5" s="11" t="s">
        <v>73</v>
      </c>
      <c r="H5" s="11" t="s">
        <v>1</v>
      </c>
      <c r="I5" s="11"/>
      <c r="J5" s="11"/>
      <c r="K5" s="11" t="s">
        <v>73</v>
      </c>
    </row>
    <row r="6" spans="1:11" x14ac:dyDescent="0.25">
      <c r="A6" s="2" t="s">
        <v>2</v>
      </c>
      <c r="B6" s="8">
        <f>SUM(B7:B10)</f>
        <v>354188927.60999995</v>
      </c>
      <c r="C6" s="8">
        <f>SUM(C7:C10)</f>
        <v>402273102.05000001</v>
      </c>
      <c r="D6" s="3">
        <f t="shared" ref="D6:K6" si="0">D7+D8+D9+D10</f>
        <v>506570207.80999988</v>
      </c>
      <c r="E6" s="3">
        <f t="shared" si="0"/>
        <v>630733737.19000006</v>
      </c>
      <c r="F6" s="3">
        <f t="shared" si="0"/>
        <v>709976726.94000006</v>
      </c>
      <c r="G6" s="3">
        <f t="shared" si="0"/>
        <v>1002612166</v>
      </c>
      <c r="H6" s="23">
        <f t="shared" si="0"/>
        <v>491406683.61999995</v>
      </c>
      <c r="I6" s="16">
        <f>((H6/G6*100)-100)*(-1)</f>
        <v>50.98736078772059</v>
      </c>
      <c r="J6" s="16">
        <f>((F6/G6*100)-100)*(-1)</f>
        <v>29.187301828531758</v>
      </c>
      <c r="K6" s="3">
        <f t="shared" si="0"/>
        <v>1053527000</v>
      </c>
    </row>
    <row r="7" spans="1:11" x14ac:dyDescent="0.25">
      <c r="A7" s="2" t="s">
        <v>3</v>
      </c>
      <c r="B7" s="8">
        <f t="shared" ref="B7:K7" si="1">B12</f>
        <v>338934874.83999997</v>
      </c>
      <c r="C7" s="8">
        <f t="shared" si="1"/>
        <v>400104245.01999998</v>
      </c>
      <c r="D7" s="3">
        <f t="shared" si="1"/>
        <v>505622828.08999997</v>
      </c>
      <c r="E7" s="3">
        <f t="shared" si="1"/>
        <v>608870527.61000001</v>
      </c>
      <c r="F7" s="3">
        <f t="shared" si="1"/>
        <v>653545479.64999998</v>
      </c>
      <c r="G7" s="3">
        <f t="shared" si="1"/>
        <v>752035884</v>
      </c>
      <c r="H7" s="23">
        <f t="shared" si="1"/>
        <v>476264252.27999997</v>
      </c>
      <c r="I7" s="16">
        <f t="shared" ref="I7:I47" si="2">((H7/G7*100)-100)*(-1)</f>
        <v>36.670009714589632</v>
      </c>
      <c r="J7" s="16">
        <f t="shared" ref="J7:J48" si="3">((F7/G7*100)-100)*(-1)</f>
        <v>13.096503297972944</v>
      </c>
      <c r="K7" s="3">
        <f t="shared" si="1"/>
        <v>754229534</v>
      </c>
    </row>
    <row r="8" spans="1:11" x14ac:dyDescent="0.25">
      <c r="A8" s="2" t="s">
        <v>4</v>
      </c>
      <c r="B8" s="8">
        <f t="shared" ref="B8:K8" si="4">B43</f>
        <v>25363258.900000002</v>
      </c>
      <c r="C8" s="8">
        <f t="shared" si="4"/>
        <v>15339435.720000001</v>
      </c>
      <c r="D8" s="3">
        <f t="shared" si="4"/>
        <v>18281187.399999999</v>
      </c>
      <c r="E8" s="3">
        <f t="shared" si="4"/>
        <v>37684363.310000002</v>
      </c>
      <c r="F8" s="3">
        <f>F43</f>
        <v>90538990.300000012</v>
      </c>
      <c r="G8" s="3">
        <f>G43</f>
        <v>253269882</v>
      </c>
      <c r="H8" s="23">
        <f t="shared" si="4"/>
        <v>36106766.589999996</v>
      </c>
      <c r="I8" s="16">
        <f t="shared" si="2"/>
        <v>85.743758276793443</v>
      </c>
      <c r="J8" s="16">
        <f t="shared" si="3"/>
        <v>64.251971223329264</v>
      </c>
      <c r="K8" s="3">
        <f t="shared" si="4"/>
        <v>329473466</v>
      </c>
    </row>
    <row r="9" spans="1:11" x14ac:dyDescent="0.25">
      <c r="A9" s="2" t="s">
        <v>5</v>
      </c>
      <c r="B9" s="3">
        <v>8855317.75</v>
      </c>
      <c r="C9" s="3">
        <v>12076153.5</v>
      </c>
      <c r="D9" s="3">
        <v>14686806.48</v>
      </c>
      <c r="E9" s="3">
        <v>19184370.649999999</v>
      </c>
      <c r="F9" s="3">
        <v>26964621.16</v>
      </c>
      <c r="G9" s="23">
        <v>29478000</v>
      </c>
      <c r="H9" s="23">
        <v>7987041.8700000001</v>
      </c>
      <c r="I9" s="16">
        <f t="shared" si="2"/>
        <v>72.905075412171783</v>
      </c>
      <c r="J9" s="16">
        <f t="shared" si="3"/>
        <v>8.5262868579957853</v>
      </c>
      <c r="K9" s="3">
        <v>13800000</v>
      </c>
    </row>
    <row r="10" spans="1:11" x14ac:dyDescent="0.25">
      <c r="A10" s="2" t="s">
        <v>6</v>
      </c>
      <c r="B10" s="3">
        <f t="shared" ref="B10:K10" si="5">B48</f>
        <v>-18964523.879999999</v>
      </c>
      <c r="C10" s="3">
        <f t="shared" si="5"/>
        <v>-25246732.190000001</v>
      </c>
      <c r="D10" s="3">
        <f t="shared" si="5"/>
        <v>-32020614.16</v>
      </c>
      <c r="E10" s="3">
        <f t="shared" si="5"/>
        <v>-35005524.380000003</v>
      </c>
      <c r="F10" s="3">
        <f t="shared" si="5"/>
        <v>-61072364.170000002</v>
      </c>
      <c r="G10" s="3">
        <f t="shared" si="5"/>
        <v>-32171600</v>
      </c>
      <c r="H10" s="23">
        <f t="shared" si="5"/>
        <v>-28951377.120000001</v>
      </c>
      <c r="I10" s="16">
        <f t="shared" si="2"/>
        <v>10.00952044660508</v>
      </c>
      <c r="J10" s="16">
        <f t="shared" si="3"/>
        <v>-89.833157722960635</v>
      </c>
      <c r="K10" s="3">
        <f t="shared" si="5"/>
        <v>-43976000</v>
      </c>
    </row>
    <row r="11" spans="1:11" x14ac:dyDescent="0.25">
      <c r="A11" s="2" t="s">
        <v>7</v>
      </c>
      <c r="B11" s="3"/>
      <c r="C11" s="2"/>
      <c r="D11" s="2"/>
      <c r="E11" s="2"/>
      <c r="I11" s="16"/>
      <c r="J11" s="16"/>
      <c r="K11" s="27"/>
    </row>
    <row r="12" spans="1:11" x14ac:dyDescent="0.25">
      <c r="A12" s="4" t="s">
        <v>8</v>
      </c>
      <c r="B12" s="5">
        <f t="shared" ref="B12:K12" si="6">B13+B21+B22+B23+B24+B40</f>
        <v>338934874.83999997</v>
      </c>
      <c r="C12" s="5">
        <f t="shared" si="6"/>
        <v>400104245.01999998</v>
      </c>
      <c r="D12" s="5">
        <f t="shared" si="6"/>
        <v>505622828.08999997</v>
      </c>
      <c r="E12" s="5">
        <f t="shared" si="6"/>
        <v>608870527.61000001</v>
      </c>
      <c r="F12" s="5">
        <f t="shared" si="6"/>
        <v>653545479.64999998</v>
      </c>
      <c r="G12" s="5">
        <f t="shared" si="6"/>
        <v>752035884</v>
      </c>
      <c r="H12" s="24">
        <f t="shared" si="6"/>
        <v>476264252.27999997</v>
      </c>
      <c r="I12" s="16">
        <f t="shared" si="2"/>
        <v>36.670009714589632</v>
      </c>
      <c r="J12" s="16">
        <f t="shared" si="3"/>
        <v>13.096503297972944</v>
      </c>
      <c r="K12" s="5">
        <f t="shared" si="6"/>
        <v>754229534</v>
      </c>
    </row>
    <row r="13" spans="1:11" x14ac:dyDescent="0.25">
      <c r="A13" s="2" t="s">
        <v>9</v>
      </c>
      <c r="B13" s="5">
        <f>B14+B19+B20</f>
        <v>65259688.129999995</v>
      </c>
      <c r="C13" s="5">
        <f>C14+C19+C20</f>
        <v>84815341.929999992</v>
      </c>
      <c r="D13" s="5">
        <f>D14+D19</f>
        <v>102973653.03999999</v>
      </c>
      <c r="E13" s="5">
        <f>E14+E19+E20</f>
        <v>133961226.87</v>
      </c>
      <c r="F13" s="5">
        <f>F14+F19+F20</f>
        <v>166494270.53999999</v>
      </c>
      <c r="G13" s="5">
        <f>G14+G19+G20</f>
        <v>190713300</v>
      </c>
      <c r="H13" s="24">
        <f>H14+H19+H20</f>
        <v>128989182.52</v>
      </c>
      <c r="I13" s="16">
        <f t="shared" si="2"/>
        <v>32.364873073875813</v>
      </c>
      <c r="J13" s="16">
        <f t="shared" si="3"/>
        <v>12.699182207009159</v>
      </c>
      <c r="K13" s="5">
        <f>K14+K19+K20</f>
        <v>195196000</v>
      </c>
    </row>
    <row r="14" spans="1:11" x14ac:dyDescent="0.25">
      <c r="A14" s="2" t="s">
        <v>10</v>
      </c>
      <c r="B14" s="3">
        <f t="shared" ref="B14:K14" si="7">B15+B16+B17+B18</f>
        <v>57411639.739999995</v>
      </c>
      <c r="C14" s="3">
        <f t="shared" si="7"/>
        <v>72540910.129999995</v>
      </c>
      <c r="D14" s="3">
        <f t="shared" si="7"/>
        <v>90236603.049999997</v>
      </c>
      <c r="E14" s="3">
        <f t="shared" si="7"/>
        <v>112295910.68000001</v>
      </c>
      <c r="F14" s="3">
        <f t="shared" si="7"/>
        <v>140824015.19</v>
      </c>
      <c r="G14" s="3">
        <f t="shared" si="7"/>
        <v>155000000</v>
      </c>
      <c r="H14" s="23">
        <f t="shared" si="7"/>
        <v>113235936.33</v>
      </c>
      <c r="I14" s="16">
        <f t="shared" si="2"/>
        <v>26.94455720645162</v>
      </c>
      <c r="J14" s="16">
        <f t="shared" si="3"/>
        <v>9.1457966516128977</v>
      </c>
      <c r="K14" s="3">
        <f t="shared" si="7"/>
        <v>165230000</v>
      </c>
    </row>
    <row r="15" spans="1:11" x14ac:dyDescent="0.25">
      <c r="A15" s="2" t="s">
        <v>11</v>
      </c>
      <c r="B15" s="3">
        <v>28697312.129999999</v>
      </c>
      <c r="C15" s="3">
        <v>36017673.590000004</v>
      </c>
      <c r="D15" s="3">
        <v>43476562.789999999</v>
      </c>
      <c r="E15" s="3">
        <v>49715356.479999997</v>
      </c>
      <c r="F15" s="3">
        <v>65964674.229999997</v>
      </c>
      <c r="G15" s="23">
        <v>88000000</v>
      </c>
      <c r="H15" s="23">
        <v>61361244.759999998</v>
      </c>
      <c r="I15" s="16">
        <f t="shared" si="2"/>
        <v>30.271312772727271</v>
      </c>
      <c r="J15" s="16">
        <f t="shared" si="3"/>
        <v>25.040142920454542</v>
      </c>
      <c r="K15" s="3">
        <v>84000000</v>
      </c>
    </row>
    <row r="16" spans="1:11" x14ac:dyDescent="0.25">
      <c r="A16" s="2" t="s">
        <v>12</v>
      </c>
      <c r="B16" s="3">
        <v>19340368.550000001</v>
      </c>
      <c r="C16" s="3">
        <v>23565171.670000002</v>
      </c>
      <c r="D16" s="3">
        <v>28991914.539999999</v>
      </c>
      <c r="E16" s="3">
        <v>32243335.120000001</v>
      </c>
      <c r="F16" s="3">
        <v>40321598.890000001</v>
      </c>
      <c r="G16" s="23">
        <v>32000000</v>
      </c>
      <c r="H16" s="23">
        <v>30328990.420000002</v>
      </c>
      <c r="I16" s="16">
        <f t="shared" si="2"/>
        <v>5.2219049374999997</v>
      </c>
      <c r="J16" s="16">
        <f t="shared" si="3"/>
        <v>-26.004996531249986</v>
      </c>
      <c r="K16" s="28">
        <v>42730000</v>
      </c>
    </row>
    <row r="17" spans="1:11" x14ac:dyDescent="0.25">
      <c r="A17" s="2" t="s">
        <v>13</v>
      </c>
      <c r="B17" s="3">
        <v>8815465.8399999999</v>
      </c>
      <c r="C17" s="3">
        <v>12122918.1</v>
      </c>
      <c r="D17" s="3">
        <v>16072234.359999999</v>
      </c>
      <c r="E17" s="3">
        <v>20459450.620000001</v>
      </c>
      <c r="F17" s="3">
        <v>22589848.489999998</v>
      </c>
      <c r="G17" s="23">
        <v>23000000</v>
      </c>
      <c r="H17" s="23">
        <v>16057558.32</v>
      </c>
      <c r="I17" s="16">
        <f t="shared" si="2"/>
        <v>30.184529043478264</v>
      </c>
      <c r="J17" s="16">
        <f t="shared" si="3"/>
        <v>1.7832674347826156</v>
      </c>
      <c r="K17" s="3">
        <v>25000000</v>
      </c>
    </row>
    <row r="18" spans="1:11" x14ac:dyDescent="0.25">
      <c r="A18" s="2" t="s">
        <v>14</v>
      </c>
      <c r="B18" s="3">
        <v>558493.22</v>
      </c>
      <c r="C18" s="3">
        <v>835146.77</v>
      </c>
      <c r="D18" s="3">
        <v>1695891.36</v>
      </c>
      <c r="E18" s="3">
        <v>9877768.4600000009</v>
      </c>
      <c r="F18" s="3">
        <v>11947893.58</v>
      </c>
      <c r="G18" s="23">
        <v>12000000</v>
      </c>
      <c r="H18" s="23">
        <v>5488142.8300000001</v>
      </c>
      <c r="I18" s="16">
        <f t="shared" si="2"/>
        <v>54.265476416666665</v>
      </c>
      <c r="J18" s="16">
        <f t="shared" si="3"/>
        <v>0.43422016666666252</v>
      </c>
      <c r="K18" s="3">
        <v>13500000</v>
      </c>
    </row>
    <row r="19" spans="1:11" x14ac:dyDescent="0.25">
      <c r="A19" s="2" t="s">
        <v>15</v>
      </c>
      <c r="B19" s="3">
        <v>7412896.9000000004</v>
      </c>
      <c r="C19" s="3">
        <v>12194521.539999999</v>
      </c>
      <c r="D19" s="3">
        <f>12608422.86+128627.13</f>
        <v>12737049.99</v>
      </c>
      <c r="E19" s="3">
        <v>21570168.809999999</v>
      </c>
      <c r="F19" s="3">
        <v>25529676.030000001</v>
      </c>
      <c r="G19" s="23">
        <v>35713300</v>
      </c>
      <c r="H19" s="23">
        <v>15743159.18</v>
      </c>
      <c r="I19" s="16">
        <f t="shared" si="2"/>
        <v>55.917937631078615</v>
      </c>
      <c r="J19" s="16">
        <f t="shared" si="3"/>
        <v>28.514934128181935</v>
      </c>
      <c r="K19" s="3">
        <v>29916000</v>
      </c>
    </row>
    <row r="20" spans="1:11" x14ac:dyDescent="0.25">
      <c r="A20" s="2" t="s">
        <v>41</v>
      </c>
      <c r="B20" s="3">
        <v>435151.49</v>
      </c>
      <c r="C20" s="3">
        <v>79910.259999999995</v>
      </c>
      <c r="D20" s="3"/>
      <c r="E20" s="3">
        <v>95147.38</v>
      </c>
      <c r="F20" s="3">
        <v>140579.32</v>
      </c>
      <c r="G20" s="23">
        <v>0</v>
      </c>
      <c r="H20" s="23">
        <v>10087.01</v>
      </c>
      <c r="I20" s="16"/>
      <c r="J20" s="16"/>
      <c r="K20" s="3">
        <v>50000</v>
      </c>
    </row>
    <row r="21" spans="1:11" x14ac:dyDescent="0.25">
      <c r="A21" s="2" t="s">
        <v>16</v>
      </c>
      <c r="B21" s="3">
        <v>3042794.8</v>
      </c>
      <c r="C21" s="3">
        <v>2418115.5499999998</v>
      </c>
      <c r="D21" s="3">
        <f>3837406.81</f>
        <v>3837406.81</v>
      </c>
      <c r="E21" s="3">
        <v>6090181.29</v>
      </c>
      <c r="F21" s="3">
        <v>5160416.83</v>
      </c>
      <c r="G21" s="23">
        <v>4274000</v>
      </c>
      <c r="H21" s="23">
        <v>13950227.34</v>
      </c>
      <c r="I21" s="16">
        <f t="shared" si="2"/>
        <v>-226.39745765091249</v>
      </c>
      <c r="J21" s="16">
        <f t="shared" si="3"/>
        <v>-20.739748011230702</v>
      </c>
      <c r="K21" s="3">
        <v>21308900</v>
      </c>
    </row>
    <row r="22" spans="1:11" x14ac:dyDescent="0.25">
      <c r="A22" s="2" t="s">
        <v>17</v>
      </c>
      <c r="B22" s="3">
        <v>7100503.5599999996</v>
      </c>
      <c r="C22" s="3">
        <v>10985337.369999999</v>
      </c>
      <c r="D22" s="3">
        <v>12019977.35</v>
      </c>
      <c r="E22" s="3">
        <v>19162811.149999999</v>
      </c>
      <c r="F22" s="3">
        <v>21264288.190000001</v>
      </c>
      <c r="G22" s="23">
        <v>9551000</v>
      </c>
      <c r="H22" s="23">
        <f>383249.5+16798653.65</f>
        <v>17181903.149999999</v>
      </c>
      <c r="I22" s="16">
        <f t="shared" si="2"/>
        <v>-79.896378913202796</v>
      </c>
      <c r="J22" s="16">
        <f t="shared" si="3"/>
        <v>-122.63939053502253</v>
      </c>
      <c r="K22" s="3">
        <v>16912100</v>
      </c>
    </row>
    <row r="23" spans="1:11" x14ac:dyDescent="0.25">
      <c r="A23" s="2" t="s">
        <v>18</v>
      </c>
      <c r="B23" s="3">
        <v>2245306.0299999998</v>
      </c>
      <c r="C23" s="3">
        <v>500017.49</v>
      </c>
      <c r="D23" s="3">
        <v>991560.44</v>
      </c>
      <c r="E23" s="3">
        <v>687076.69</v>
      </c>
      <c r="F23" s="3">
        <v>754533.96</v>
      </c>
      <c r="G23" s="23">
        <v>465000</v>
      </c>
      <c r="H23" s="23">
        <v>0</v>
      </c>
      <c r="I23" s="16">
        <f t="shared" si="2"/>
        <v>100</v>
      </c>
      <c r="J23" s="16">
        <f t="shared" si="3"/>
        <v>-62.265367741935478</v>
      </c>
      <c r="K23" s="27"/>
    </row>
    <row r="24" spans="1:11" x14ac:dyDescent="0.25">
      <c r="A24" s="2" t="s">
        <v>19</v>
      </c>
      <c r="B24" s="5">
        <f>B25+B31+B37+B39</f>
        <v>252029321.99000001</v>
      </c>
      <c r="C24" s="5">
        <f>C25+C31+C37+C39</f>
        <v>288999360.32999998</v>
      </c>
      <c r="D24" s="5">
        <f>D25+D31+D37</f>
        <v>371312954.93000001</v>
      </c>
      <c r="E24" s="5">
        <f>E25+E31+E37+E39</f>
        <v>415133706.21000004</v>
      </c>
      <c r="F24" s="5">
        <f>F25+F31+F37+F39</f>
        <v>422056271.99000001</v>
      </c>
      <c r="G24" s="5">
        <f>G25+G31+G37+G39</f>
        <v>537080484</v>
      </c>
      <c r="H24" s="24">
        <f>H25+H31+H37+H39</f>
        <v>297892946.33999997</v>
      </c>
      <c r="I24" s="16">
        <f t="shared" si="2"/>
        <v>44.534766163650076</v>
      </c>
      <c r="J24" s="16">
        <f t="shared" si="3"/>
        <v>21.416568919677971</v>
      </c>
      <c r="K24" s="5">
        <f>K25+K31+K37+K39</f>
        <v>505188034</v>
      </c>
    </row>
    <row r="25" spans="1:11" x14ac:dyDescent="0.25">
      <c r="A25" s="2" t="s">
        <v>20</v>
      </c>
      <c r="B25" s="5">
        <f t="shared" ref="B25:K25" si="8">SUM(B26:B30)</f>
        <v>133281845.80999999</v>
      </c>
      <c r="C25" s="5">
        <f t="shared" si="8"/>
        <v>141525073.95999998</v>
      </c>
      <c r="D25" s="5">
        <f t="shared" si="8"/>
        <v>201584911.58999997</v>
      </c>
      <c r="E25" s="5">
        <f t="shared" si="8"/>
        <v>174964670</v>
      </c>
      <c r="F25" s="5">
        <f t="shared" si="8"/>
        <v>198115421.97</v>
      </c>
      <c r="G25" s="5">
        <f t="shared" si="8"/>
        <v>231004377</v>
      </c>
      <c r="H25" s="24">
        <f t="shared" si="8"/>
        <v>135044853.94999999</v>
      </c>
      <c r="I25" s="16">
        <f t="shared" si="2"/>
        <v>41.540131964685678</v>
      </c>
      <c r="J25" s="16">
        <f t="shared" si="3"/>
        <v>14.237373099644785</v>
      </c>
      <c r="K25" s="5">
        <f t="shared" si="8"/>
        <v>259943034</v>
      </c>
    </row>
    <row r="26" spans="1:11" x14ac:dyDescent="0.25">
      <c r="A26" s="2" t="s">
        <v>21</v>
      </c>
      <c r="B26" s="3">
        <v>40352140.579999998</v>
      </c>
      <c r="C26" s="3">
        <v>43195842</v>
      </c>
      <c r="D26" s="3">
        <v>51961196.509999998</v>
      </c>
      <c r="E26" s="3">
        <v>53436654.799999997</v>
      </c>
      <c r="F26" s="3">
        <v>57088666.539999999</v>
      </c>
      <c r="G26" s="23">
        <v>59000000</v>
      </c>
      <c r="H26" s="23">
        <v>38320153.829999998</v>
      </c>
      <c r="I26" s="16">
        <f t="shared" si="2"/>
        <v>35.050586728813556</v>
      </c>
      <c r="J26" s="16">
        <f t="shared" si="3"/>
        <v>3.2395482372881332</v>
      </c>
      <c r="K26" s="3">
        <v>62000000</v>
      </c>
    </row>
    <row r="27" spans="1:11" x14ac:dyDescent="0.25">
      <c r="A27" s="2" t="s">
        <v>22</v>
      </c>
      <c r="B27" s="3">
        <v>8418.94</v>
      </c>
      <c r="C27" s="3">
        <v>19101.93</v>
      </c>
      <c r="D27" s="3">
        <v>26582.2</v>
      </c>
      <c r="E27" s="3">
        <v>27709.59</v>
      </c>
      <c r="F27" s="3">
        <v>79471.11</v>
      </c>
      <c r="G27" s="23">
        <v>28000</v>
      </c>
      <c r="H27" s="23">
        <v>27127.55</v>
      </c>
      <c r="I27" s="16">
        <f t="shared" si="2"/>
        <v>3.1158928571428532</v>
      </c>
      <c r="J27" s="16">
        <f t="shared" si="3"/>
        <v>-183.82539285714284</v>
      </c>
      <c r="K27" s="3">
        <v>35000</v>
      </c>
    </row>
    <row r="28" spans="1:11" x14ac:dyDescent="0.25">
      <c r="A28" s="2" t="s">
        <v>23</v>
      </c>
      <c r="B28" s="3">
        <v>84777038.879999995</v>
      </c>
      <c r="C28" s="3">
        <v>93002833.239999995</v>
      </c>
      <c r="D28" s="3">
        <v>123266568.02</v>
      </c>
      <c r="E28" s="3">
        <v>114702212.73</v>
      </c>
      <c r="F28" s="3">
        <v>132767504.37</v>
      </c>
      <c r="G28" s="23">
        <v>156896000</v>
      </c>
      <c r="H28" s="23">
        <v>85831008.859999999</v>
      </c>
      <c r="I28" s="16">
        <f t="shared" si="2"/>
        <v>45.294329453905767</v>
      </c>
      <c r="J28" s="16">
        <f t="shared" si="3"/>
        <v>15.378655689118901</v>
      </c>
      <c r="K28" s="3">
        <v>172030000</v>
      </c>
    </row>
    <row r="29" spans="1:11" x14ac:dyDescent="0.25">
      <c r="A29" s="2" t="s">
        <v>24</v>
      </c>
      <c r="B29" s="3">
        <v>1732777.17</v>
      </c>
      <c r="C29" s="3">
        <v>0</v>
      </c>
      <c r="D29" s="3">
        <v>4475956.29</v>
      </c>
      <c r="E29" s="3">
        <v>4391320.51</v>
      </c>
      <c r="F29" s="3">
        <v>4312586.5599999996</v>
      </c>
      <c r="G29" s="23">
        <v>12875377</v>
      </c>
      <c r="H29" s="23">
        <v>5959215.71</v>
      </c>
      <c r="I29" s="16">
        <f t="shared" si="2"/>
        <v>53.71618469890241</v>
      </c>
      <c r="J29" s="16">
        <f t="shared" si="3"/>
        <v>66.505162839115314</v>
      </c>
      <c r="K29" s="3">
        <v>18506000</v>
      </c>
    </row>
    <row r="30" spans="1:11" x14ac:dyDescent="0.25">
      <c r="A30" s="2" t="s">
        <v>25</v>
      </c>
      <c r="B30" s="3">
        <v>6411470.2400000002</v>
      </c>
      <c r="C30" s="3">
        <v>5307296.79</v>
      </c>
      <c r="D30" s="3">
        <f>1945221.74+19909386.83</f>
        <v>21854608.569999997</v>
      </c>
      <c r="E30" s="3">
        <v>2406772.37</v>
      </c>
      <c r="F30" s="8">
        <v>3867193.39</v>
      </c>
      <c r="G30" s="25">
        <v>2205000</v>
      </c>
      <c r="H30" s="25">
        <v>4907348</v>
      </c>
      <c r="I30" s="16">
        <f t="shared" si="2"/>
        <v>-122.55546485260771</v>
      </c>
      <c r="J30" s="16">
        <f t="shared" si="3"/>
        <v>-75.382920181405922</v>
      </c>
      <c r="K30" s="8">
        <v>7372034</v>
      </c>
    </row>
    <row r="31" spans="1:11" x14ac:dyDescent="0.25">
      <c r="A31" s="2" t="s">
        <v>26</v>
      </c>
      <c r="B31" s="5">
        <f t="shared" ref="B31:K31" si="9">SUM(B32:B36)</f>
        <v>58928010.850000001</v>
      </c>
      <c r="C31" s="5">
        <f t="shared" si="9"/>
        <v>77454442.36999999</v>
      </c>
      <c r="D31" s="5">
        <f t="shared" si="9"/>
        <v>100185065.91</v>
      </c>
      <c r="E31" s="5">
        <f t="shared" si="9"/>
        <v>111098361.73</v>
      </c>
      <c r="F31" s="5">
        <f t="shared" si="9"/>
        <v>125166201.39999999</v>
      </c>
      <c r="G31" s="5">
        <f t="shared" si="9"/>
        <v>126410526</v>
      </c>
      <c r="H31" s="24">
        <f t="shared" si="9"/>
        <v>92980981.940000013</v>
      </c>
      <c r="I31" s="16">
        <f t="shared" si="2"/>
        <v>26.445221863881798</v>
      </c>
      <c r="J31" s="16">
        <f t="shared" si="3"/>
        <v>0.984352046759156</v>
      </c>
      <c r="K31" s="5">
        <f t="shared" si="9"/>
        <v>128010000</v>
      </c>
    </row>
    <row r="32" spans="1:11" x14ac:dyDescent="0.25">
      <c r="A32" s="2" t="s">
        <v>27</v>
      </c>
      <c r="B32" s="3">
        <v>41550801.68</v>
      </c>
      <c r="C32" s="3">
        <v>55937045.780000001</v>
      </c>
      <c r="D32" s="3">
        <v>63576308.810000002</v>
      </c>
      <c r="E32" s="3">
        <v>75451599.599999994</v>
      </c>
      <c r="F32" s="3">
        <v>99729998.579999998</v>
      </c>
      <c r="G32" s="23">
        <v>88000000</v>
      </c>
      <c r="H32" s="23">
        <v>75624258.670000002</v>
      </c>
      <c r="I32" s="16">
        <f t="shared" si="2"/>
        <v>14.063342420454532</v>
      </c>
      <c r="J32" s="16">
        <f t="shared" si="3"/>
        <v>-13.329543840909096</v>
      </c>
      <c r="K32" s="3">
        <v>106000000</v>
      </c>
    </row>
    <row r="33" spans="1:11" x14ac:dyDescent="0.25">
      <c r="A33" s="2" t="s">
        <v>28</v>
      </c>
      <c r="B33" s="3">
        <v>9992747.8000000007</v>
      </c>
      <c r="C33" s="3">
        <v>12808121.800000001</v>
      </c>
      <c r="D33" s="3">
        <v>16749040.630000001</v>
      </c>
      <c r="E33" s="3">
        <v>19584586.699999999</v>
      </c>
      <c r="F33" s="3">
        <v>22799232.27</v>
      </c>
      <c r="G33" s="23">
        <v>20000000</v>
      </c>
      <c r="H33" s="23">
        <v>16423618.76</v>
      </c>
      <c r="I33" s="16">
        <f t="shared" si="2"/>
        <v>17.881906200000003</v>
      </c>
      <c r="J33" s="16">
        <f t="shared" si="3"/>
        <v>-13.996161349999994</v>
      </c>
      <c r="K33" s="3">
        <v>21000000</v>
      </c>
    </row>
    <row r="34" spans="1:11" x14ac:dyDescent="0.25">
      <c r="A34" s="2" t="s">
        <v>29</v>
      </c>
      <c r="B34" s="3">
        <v>303085.90999999997</v>
      </c>
      <c r="C34" s="3">
        <v>422148.55</v>
      </c>
      <c r="D34" s="3">
        <v>525257.98</v>
      </c>
      <c r="E34" s="3">
        <v>563606.92000000004</v>
      </c>
      <c r="F34" s="3">
        <v>677202.66</v>
      </c>
      <c r="G34" s="23">
        <v>760000</v>
      </c>
      <c r="H34" s="23">
        <v>585276.42000000004</v>
      </c>
      <c r="I34" s="16">
        <f t="shared" si="2"/>
        <v>22.989944736842105</v>
      </c>
      <c r="J34" s="16">
        <f t="shared" si="3"/>
        <v>10.894386842105263</v>
      </c>
      <c r="K34" s="29">
        <v>760000</v>
      </c>
    </row>
    <row r="35" spans="1:11" x14ac:dyDescent="0.25">
      <c r="A35" s="2" t="s">
        <v>30</v>
      </c>
      <c r="B35" s="3">
        <v>646150.07999999996</v>
      </c>
      <c r="C35" s="3">
        <v>1190266.32</v>
      </c>
      <c r="D35" s="3">
        <v>1298156.06</v>
      </c>
      <c r="E35" s="3">
        <v>672588.12</v>
      </c>
      <c r="F35" s="3">
        <v>35025.800000000003</v>
      </c>
      <c r="G35" s="23">
        <v>700000</v>
      </c>
      <c r="H35" s="23">
        <v>70963.92</v>
      </c>
      <c r="I35" s="16">
        <f t="shared" si="2"/>
        <v>89.862297142857145</v>
      </c>
      <c r="J35" s="16">
        <f t="shared" si="3"/>
        <v>94.996314285714291</v>
      </c>
      <c r="K35" s="3">
        <v>250000</v>
      </c>
    </row>
    <row r="36" spans="1:11" x14ac:dyDescent="0.25">
      <c r="A36" s="2" t="s">
        <v>25</v>
      </c>
      <c r="B36" s="3">
        <v>6435225.3799999999</v>
      </c>
      <c r="C36" s="3">
        <v>7096859.9199999999</v>
      </c>
      <c r="D36" s="3">
        <f>8433203.98+9603098.45</f>
        <v>18036302.43</v>
      </c>
      <c r="E36" s="3">
        <v>14825980.390000001</v>
      </c>
      <c r="F36" s="3">
        <v>1924742.09</v>
      </c>
      <c r="G36" s="23">
        <v>16950526</v>
      </c>
      <c r="H36" s="23">
        <v>276864.17</v>
      </c>
      <c r="I36" s="16">
        <f t="shared" si="2"/>
        <v>98.366633755200283</v>
      </c>
      <c r="J36" s="16">
        <f t="shared" si="3"/>
        <v>88.644941814784985</v>
      </c>
      <c r="K36" s="28"/>
    </row>
    <row r="37" spans="1:11" x14ac:dyDescent="0.25">
      <c r="A37" s="2" t="s">
        <v>31</v>
      </c>
      <c r="B37" s="5">
        <f t="shared" ref="B37:K37" si="10">B38</f>
        <v>48923820.740000002</v>
      </c>
      <c r="C37" s="5">
        <f t="shared" si="10"/>
        <v>58659372.549999997</v>
      </c>
      <c r="D37" s="5">
        <f t="shared" si="10"/>
        <v>69542977.430000007</v>
      </c>
      <c r="E37" s="5">
        <f t="shared" si="10"/>
        <v>88287531.599999994</v>
      </c>
      <c r="F37" s="5">
        <f t="shared" si="10"/>
        <v>98774648.620000005</v>
      </c>
      <c r="G37" s="5">
        <f t="shared" si="10"/>
        <v>122000000</v>
      </c>
      <c r="H37" s="24">
        <f t="shared" si="10"/>
        <v>68328656.810000002</v>
      </c>
      <c r="I37" s="16">
        <f t="shared" si="2"/>
        <v>43.992904254098363</v>
      </c>
      <c r="J37" s="16">
        <f t="shared" si="3"/>
        <v>19.037173262295084</v>
      </c>
      <c r="K37" s="5">
        <f t="shared" si="10"/>
        <v>115500000</v>
      </c>
    </row>
    <row r="38" spans="1:11" x14ac:dyDescent="0.25">
      <c r="A38" s="2" t="s">
        <v>32</v>
      </c>
      <c r="B38" s="3">
        <v>48923820.740000002</v>
      </c>
      <c r="C38" s="3">
        <v>58659372.549999997</v>
      </c>
      <c r="D38" s="3">
        <v>69542977.430000007</v>
      </c>
      <c r="E38" s="3">
        <v>88287531.599999994</v>
      </c>
      <c r="F38" s="3">
        <v>98774648.620000005</v>
      </c>
      <c r="G38" s="23">
        <v>122000000</v>
      </c>
      <c r="H38" s="23">
        <v>68328656.810000002</v>
      </c>
      <c r="I38" s="16">
        <f t="shared" si="2"/>
        <v>43.992904254098363</v>
      </c>
      <c r="J38" s="16">
        <f t="shared" si="3"/>
        <v>19.037173262295084</v>
      </c>
      <c r="K38" s="3">
        <v>115500000</v>
      </c>
    </row>
    <row r="39" spans="1:11" x14ac:dyDescent="0.25">
      <c r="A39" s="2" t="s">
        <v>42</v>
      </c>
      <c r="B39" s="3">
        <v>10895644.59</v>
      </c>
      <c r="C39" s="3">
        <v>11360471.449999999</v>
      </c>
      <c r="D39" s="3"/>
      <c r="E39" s="3">
        <v>40783142.880000003</v>
      </c>
      <c r="F39" s="3">
        <v>0</v>
      </c>
      <c r="G39" s="23">
        <v>57665581</v>
      </c>
      <c r="H39" s="23">
        <f>907573.87+630879.77</f>
        <v>1538453.6400000001</v>
      </c>
      <c r="I39" s="16">
        <f t="shared" si="2"/>
        <v>97.3321110906695</v>
      </c>
      <c r="J39" s="16">
        <f t="shared" si="3"/>
        <v>100</v>
      </c>
      <c r="K39" s="3">
        <v>1735000</v>
      </c>
    </row>
    <row r="40" spans="1:11" x14ac:dyDescent="0.25">
      <c r="A40" s="2" t="s">
        <v>33</v>
      </c>
      <c r="B40" s="5">
        <f>SUM(B41:B42)</f>
        <v>9257260.3300000001</v>
      </c>
      <c r="C40" s="5">
        <f>SUM(C41:C42)</f>
        <v>12386072.35</v>
      </c>
      <c r="D40" s="5">
        <f>SUM(D41:D42)</f>
        <v>14487275.52</v>
      </c>
      <c r="E40" s="5">
        <f>E41+E42</f>
        <v>33835525.399999999</v>
      </c>
      <c r="F40" s="5">
        <f>F41+F42</f>
        <v>37815698.140000015</v>
      </c>
      <c r="G40" s="5">
        <f>G41+G42</f>
        <v>9952100</v>
      </c>
      <c r="H40" s="24">
        <f>H41+H42</f>
        <v>18249992.93</v>
      </c>
      <c r="I40" s="16">
        <f t="shared" si="2"/>
        <v>-83.378311411661855</v>
      </c>
      <c r="J40" s="16">
        <f t="shared" si="3"/>
        <v>-279.97707157283401</v>
      </c>
      <c r="K40" s="5">
        <f>K41+K42</f>
        <v>15624500</v>
      </c>
    </row>
    <row r="41" spans="1:11" x14ac:dyDescent="0.25">
      <c r="A41" s="2" t="s">
        <v>34</v>
      </c>
      <c r="B41" s="3">
        <v>5249108.7300000004</v>
      </c>
      <c r="C41" s="3">
        <v>6594483.2199999997</v>
      </c>
      <c r="D41" s="3">
        <v>7378204.7199999997</v>
      </c>
      <c r="E41" s="3">
        <v>24231024.43</v>
      </c>
      <c r="F41" s="3">
        <v>32997065.730000019</v>
      </c>
      <c r="G41" s="23">
        <v>3168000</v>
      </c>
      <c r="H41" s="23">
        <v>16392180.449999999</v>
      </c>
      <c r="I41" s="16">
        <f t="shared" si="2"/>
        <v>-417.42993844696969</v>
      </c>
      <c r="J41" s="16">
        <f t="shared" si="3"/>
        <v>-941.57404450757645</v>
      </c>
      <c r="K41" s="3">
        <v>11394500</v>
      </c>
    </row>
    <row r="42" spans="1:11" x14ac:dyDescent="0.25">
      <c r="A42" s="2" t="s">
        <v>35</v>
      </c>
      <c r="B42" s="3">
        <v>4008151.6</v>
      </c>
      <c r="C42" s="3">
        <v>5791589.1299999999</v>
      </c>
      <c r="D42" s="3">
        <v>7109070.7999999998</v>
      </c>
      <c r="E42" s="3">
        <v>9604500.9700000007</v>
      </c>
      <c r="F42" s="3">
        <v>4818632.41</v>
      </c>
      <c r="G42" s="23">
        <v>6784100</v>
      </c>
      <c r="H42" s="23">
        <f>1574007.05+81798.68+202006.75</f>
        <v>1857812.48</v>
      </c>
      <c r="I42" s="16">
        <f t="shared" si="2"/>
        <v>72.615196120340215</v>
      </c>
      <c r="J42" s="16">
        <f t="shared" si="3"/>
        <v>28.971677746495487</v>
      </c>
      <c r="K42" s="3">
        <v>4230000</v>
      </c>
    </row>
    <row r="43" spans="1:11" x14ac:dyDescent="0.25">
      <c r="A43" s="4" t="s">
        <v>36</v>
      </c>
      <c r="B43" s="5">
        <f>SUM(B44:B47)</f>
        <v>25363258.900000002</v>
      </c>
      <c r="C43" s="5">
        <f>SUM(C44:C47)</f>
        <v>15339435.720000001</v>
      </c>
      <c r="D43" s="5">
        <f t="shared" ref="D43:K43" si="11">D44+D45+D46+D47</f>
        <v>18281187.399999999</v>
      </c>
      <c r="E43" s="5">
        <f t="shared" si="11"/>
        <v>37684363.310000002</v>
      </c>
      <c r="F43" s="5">
        <f t="shared" si="11"/>
        <v>90538990.300000012</v>
      </c>
      <c r="G43" s="5">
        <f t="shared" si="11"/>
        <v>253269882</v>
      </c>
      <c r="H43" s="24">
        <f t="shared" si="11"/>
        <v>36106766.589999996</v>
      </c>
      <c r="I43" s="16">
        <f t="shared" si="2"/>
        <v>85.743758276793443</v>
      </c>
      <c r="J43" s="16">
        <f t="shared" si="3"/>
        <v>64.251971223329264</v>
      </c>
      <c r="K43" s="5">
        <f t="shared" si="11"/>
        <v>329473466</v>
      </c>
    </row>
    <row r="44" spans="1:11" x14ac:dyDescent="0.25">
      <c r="A44" s="2" t="s">
        <v>37</v>
      </c>
      <c r="B44" s="3"/>
      <c r="C44" s="3">
        <v>0</v>
      </c>
      <c r="D44" s="3">
        <v>0</v>
      </c>
      <c r="E44" s="3">
        <v>0</v>
      </c>
      <c r="F44" s="3">
        <v>39356903.530000001</v>
      </c>
      <c r="G44" s="23">
        <v>68157000</v>
      </c>
      <c r="H44" s="23">
        <v>15309780.85</v>
      </c>
      <c r="I44" s="16">
        <f t="shared" si="2"/>
        <v>77.537478395469279</v>
      </c>
      <c r="J44" s="16">
        <f t="shared" si="3"/>
        <v>42.25552249952316</v>
      </c>
      <c r="K44" s="3">
        <v>149831000</v>
      </c>
    </row>
    <row r="45" spans="1:11" x14ac:dyDescent="0.25">
      <c r="A45" s="2" t="s">
        <v>43</v>
      </c>
      <c r="B45" s="3">
        <v>0</v>
      </c>
      <c r="C45" s="3"/>
      <c r="D45" s="3">
        <v>0</v>
      </c>
      <c r="E45" s="3">
        <v>0</v>
      </c>
      <c r="F45" s="2">
        <v>0</v>
      </c>
      <c r="G45" s="23">
        <v>22000</v>
      </c>
      <c r="H45" s="26"/>
      <c r="I45" s="16">
        <f t="shared" si="2"/>
        <v>100</v>
      </c>
      <c r="J45" s="16">
        <f t="shared" si="3"/>
        <v>100</v>
      </c>
      <c r="K45" s="3">
        <v>10000</v>
      </c>
    </row>
    <row r="46" spans="1:11" x14ac:dyDescent="0.25">
      <c r="A46" s="2" t="s">
        <v>38</v>
      </c>
      <c r="B46" s="3">
        <v>25347391.510000002</v>
      </c>
      <c r="C46" s="3">
        <v>15339435.720000001</v>
      </c>
      <c r="D46" s="3">
        <v>18281187.399999999</v>
      </c>
      <c r="E46" s="3">
        <v>27553389.52</v>
      </c>
      <c r="F46" s="3">
        <v>51182086.770000003</v>
      </c>
      <c r="G46" s="23">
        <v>184510882</v>
      </c>
      <c r="H46" s="23">
        <v>20796985.739999998</v>
      </c>
      <c r="I46" s="16">
        <f t="shared" si="2"/>
        <v>88.728585807746555</v>
      </c>
      <c r="J46" s="16">
        <f t="shared" si="3"/>
        <v>72.260667655363548</v>
      </c>
      <c r="K46" s="3">
        <v>179632466</v>
      </c>
    </row>
    <row r="47" spans="1:11" x14ac:dyDescent="0.25">
      <c r="A47" s="2" t="s">
        <v>39</v>
      </c>
      <c r="B47" s="3">
        <v>15867.39</v>
      </c>
      <c r="C47" s="3">
        <v>0</v>
      </c>
      <c r="D47" s="3">
        <v>0</v>
      </c>
      <c r="E47" s="3">
        <v>10130973.789999999</v>
      </c>
      <c r="F47" s="2">
        <v>0</v>
      </c>
      <c r="G47" s="23">
        <v>580000</v>
      </c>
      <c r="H47" s="26"/>
      <c r="I47" s="16">
        <f t="shared" si="2"/>
        <v>100</v>
      </c>
      <c r="J47" s="16">
        <f t="shared" si="3"/>
        <v>100</v>
      </c>
      <c r="K47" s="27"/>
    </row>
    <row r="48" spans="1:11" x14ac:dyDescent="0.25">
      <c r="A48" s="2" t="s">
        <v>40</v>
      </c>
      <c r="B48" s="3">
        <v>-18964523.879999999</v>
      </c>
      <c r="C48" s="3">
        <v>-25246732.190000001</v>
      </c>
      <c r="D48" s="3">
        <v>-32020614.16</v>
      </c>
      <c r="E48" s="3">
        <v>-35005524.380000003</v>
      </c>
      <c r="F48" s="3">
        <v>-61072364.170000002</v>
      </c>
      <c r="G48" s="23">
        <v>-32171600</v>
      </c>
      <c r="H48" s="23">
        <v>-28951377.120000001</v>
      </c>
      <c r="I48" s="16">
        <f>((H48/G48*100)-100)*(-1)</f>
        <v>10.00952044660508</v>
      </c>
      <c r="J48" s="16">
        <f t="shared" si="3"/>
        <v>-89.833157722960635</v>
      </c>
      <c r="K48" s="3">
        <v>-43976000</v>
      </c>
    </row>
  </sheetData>
  <mergeCells count="2">
    <mergeCell ref="A4:A5"/>
    <mergeCell ref="A1:H1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64"/>
  <sheetViews>
    <sheetView tabSelected="1" workbookViewId="0">
      <selection activeCell="K9" sqref="K9"/>
    </sheetView>
  </sheetViews>
  <sheetFormatPr defaultRowHeight="15" x14ac:dyDescent="0.25"/>
  <cols>
    <col min="1" max="1" width="30.5703125" customWidth="1"/>
    <col min="2" max="3" width="16.85546875" bestFit="1" customWidth="1"/>
    <col min="4" max="4" width="10.140625" hidden="1" customWidth="1"/>
    <col min="5" max="5" width="16.85546875" bestFit="1" customWidth="1"/>
    <col min="6" max="6" width="10" hidden="1" customWidth="1"/>
    <col min="7" max="7" width="16.85546875" customWidth="1"/>
    <col min="8" max="8" width="10.7109375" hidden="1" customWidth="1"/>
    <col min="9" max="10" width="16.85546875" bestFit="1" customWidth="1"/>
    <col min="11" max="11" width="9.42578125" bestFit="1" customWidth="1"/>
  </cols>
  <sheetData>
    <row r="5" spans="1:11" ht="18.75" x14ac:dyDescent="0.3">
      <c r="A5" s="40" t="s">
        <v>46</v>
      </c>
      <c r="B5" s="40"/>
      <c r="C5" s="40"/>
      <c r="D5" s="40"/>
      <c r="E5" s="40"/>
    </row>
    <row r="6" spans="1:11" x14ac:dyDescent="0.25">
      <c r="A6" s="12"/>
      <c r="B6" s="12"/>
      <c r="C6" s="12"/>
      <c r="D6" s="12"/>
      <c r="E6" s="12"/>
    </row>
    <row r="7" spans="1:11" x14ac:dyDescent="0.25">
      <c r="A7" s="13" t="s">
        <v>64</v>
      </c>
      <c r="B7" s="12"/>
      <c r="C7" s="12"/>
      <c r="D7" s="12"/>
      <c r="E7" s="12"/>
    </row>
    <row r="8" spans="1:11" x14ac:dyDescent="0.25">
      <c r="A8" s="14" t="s">
        <v>0</v>
      </c>
      <c r="B8" s="15">
        <v>2010</v>
      </c>
      <c r="C8" s="15">
        <v>2011</v>
      </c>
      <c r="D8" s="21" t="s">
        <v>71</v>
      </c>
      <c r="E8" s="15">
        <v>2012</v>
      </c>
      <c r="F8" s="21" t="s">
        <v>71</v>
      </c>
      <c r="G8" s="21" t="s">
        <v>74</v>
      </c>
      <c r="H8" s="21" t="s">
        <v>71</v>
      </c>
      <c r="I8" s="21" t="s">
        <v>80</v>
      </c>
      <c r="J8" s="36" t="s">
        <v>75</v>
      </c>
      <c r="K8" s="21" t="s">
        <v>81</v>
      </c>
    </row>
    <row r="9" spans="1:11" ht="17.100000000000001" customHeight="1" x14ac:dyDescent="0.25">
      <c r="A9" s="16" t="s">
        <v>2</v>
      </c>
      <c r="B9" s="16">
        <v>402273102.05000001</v>
      </c>
      <c r="C9" s="16">
        <v>506570207.81</v>
      </c>
      <c r="D9" s="22">
        <f t="shared" ref="D9:D24" si="0">((B9/C9*100)-100)*(-1)</f>
        <v>20.588874780239522</v>
      </c>
      <c r="E9" s="16">
        <v>630733737.19000006</v>
      </c>
      <c r="F9" s="16">
        <f>((C9/E9*100)-100)*(-1)</f>
        <v>19.685569687958122</v>
      </c>
      <c r="G9" s="16">
        <f>SUM(G10:G13)</f>
        <v>709976726.94000006</v>
      </c>
      <c r="H9" s="14">
        <f>((E9/G9*100)-100)*(-1)</f>
        <v>11.161350329261822</v>
      </c>
      <c r="I9" s="29">
        <v>1002612166</v>
      </c>
      <c r="J9" s="42">
        <f>SUM(J10:J13)</f>
        <v>676840057.26999998</v>
      </c>
      <c r="K9" s="16">
        <f>((I9/J9*100)-100)*(-1)</f>
        <v>-48.131328107852426</v>
      </c>
    </row>
    <row r="10" spans="1:11" ht="17.100000000000001" customHeight="1" x14ac:dyDescent="0.25">
      <c r="A10" s="16" t="s">
        <v>3</v>
      </c>
      <c r="B10" s="16">
        <v>400104245.01999998</v>
      </c>
      <c r="C10" s="16">
        <v>505622828.08999997</v>
      </c>
      <c r="D10" s="16">
        <f t="shared" si="0"/>
        <v>20.869030670272252</v>
      </c>
      <c r="E10" s="16">
        <v>608870527.61000001</v>
      </c>
      <c r="F10" s="16">
        <f t="shared" ref="F10:F52" si="1">((C10/E10*100)-100)*(-1)</f>
        <v>16.957250324675471</v>
      </c>
      <c r="G10" s="16">
        <f>G15</f>
        <v>653545479.64999998</v>
      </c>
      <c r="H10" s="16">
        <f t="shared" ref="H10:H52" si="2">((E10/G10*100)-100)*(-1)</f>
        <v>6.8357831904713322</v>
      </c>
      <c r="I10" s="29">
        <v>752035884</v>
      </c>
      <c r="J10" s="43">
        <f>J15</f>
        <v>641825008.25999999</v>
      </c>
      <c r="K10" s="16">
        <f t="shared" ref="K10:K13" si="3">((I10/J10*100)-100)*(-1)</f>
        <v>-17.171483554183069</v>
      </c>
    </row>
    <row r="11" spans="1:11" ht="17.100000000000001" customHeight="1" x14ac:dyDescent="0.25">
      <c r="A11" s="16" t="s">
        <v>4</v>
      </c>
      <c r="B11" s="16">
        <v>15339435.720000001</v>
      </c>
      <c r="C11" s="16">
        <v>18281187.399999999</v>
      </c>
      <c r="D11" s="16">
        <f>((B11/C11*100)-100)*(-1)</f>
        <v>16.091688223709127</v>
      </c>
      <c r="E11" s="16">
        <v>37684363.310000002</v>
      </c>
      <c r="F11" s="16">
        <f t="shared" si="1"/>
        <v>51.48866587020494</v>
      </c>
      <c r="G11" s="16">
        <f>G46</f>
        <v>90538990.300000012</v>
      </c>
      <c r="H11" s="16">
        <f t="shared" si="2"/>
        <v>58.377751745261072</v>
      </c>
      <c r="I11" s="29">
        <v>253269882</v>
      </c>
      <c r="J11" s="43">
        <f>J46</f>
        <v>54296529.279999994</v>
      </c>
      <c r="K11" s="16">
        <f t="shared" si="3"/>
        <v>-366.45685342781462</v>
      </c>
    </row>
    <row r="12" spans="1:11" ht="17.100000000000001" customHeight="1" x14ac:dyDescent="0.25">
      <c r="A12" s="16" t="s">
        <v>5</v>
      </c>
      <c r="B12" s="16">
        <v>12076153.5</v>
      </c>
      <c r="C12" s="16">
        <v>14686806.48</v>
      </c>
      <c r="D12" s="16">
        <f t="shared" si="0"/>
        <v>17.775497917502349</v>
      </c>
      <c r="E12" s="16">
        <v>19184370.649999999</v>
      </c>
      <c r="F12" s="16">
        <f t="shared" si="1"/>
        <v>23.443897389461654</v>
      </c>
      <c r="G12" s="16">
        <f>G51</f>
        <v>26964621.16</v>
      </c>
      <c r="H12" s="16">
        <f t="shared" si="2"/>
        <v>28.853550227293468</v>
      </c>
      <c r="I12" s="29">
        <v>29478000</v>
      </c>
      <c r="J12" s="43">
        <f>J51</f>
        <v>24732522.989999998</v>
      </c>
      <c r="K12" s="16">
        <f t="shared" si="3"/>
        <v>-19.187193364456661</v>
      </c>
    </row>
    <row r="13" spans="1:11" ht="17.100000000000001" customHeight="1" x14ac:dyDescent="0.25">
      <c r="A13" s="16" t="s">
        <v>6</v>
      </c>
      <c r="B13" s="16">
        <v>-25246732.190000001</v>
      </c>
      <c r="C13" s="16">
        <v>-32020614.16</v>
      </c>
      <c r="D13" s="16">
        <f t="shared" si="0"/>
        <v>21.154753422755718</v>
      </c>
      <c r="E13" s="16">
        <v>-35005524.380000003</v>
      </c>
      <c r="F13" s="16">
        <f t="shared" si="1"/>
        <v>8.5269690223677799</v>
      </c>
      <c r="G13" s="16">
        <f>G52</f>
        <v>-61072364.170000002</v>
      </c>
      <c r="H13" s="16">
        <f t="shared" si="2"/>
        <v>42.681890809795384</v>
      </c>
      <c r="I13" s="29">
        <v>-32171600</v>
      </c>
      <c r="J13" s="43">
        <f>J52</f>
        <v>-44014003.259999998</v>
      </c>
      <c r="K13" s="16">
        <f t="shared" si="3"/>
        <v>26.905989873369222</v>
      </c>
    </row>
    <row r="14" spans="1:11" ht="20.100000000000001" customHeight="1" x14ac:dyDescent="0.25">
      <c r="A14" s="17" t="s">
        <v>65</v>
      </c>
      <c r="B14" s="16"/>
      <c r="C14" s="16"/>
      <c r="D14" s="16"/>
      <c r="E14" s="16"/>
      <c r="F14" s="16"/>
      <c r="G14" s="31"/>
      <c r="H14" s="14"/>
      <c r="I14" s="14"/>
      <c r="J14" s="33"/>
      <c r="K14" s="16"/>
    </row>
    <row r="15" spans="1:11" ht="20.100000000000001" customHeight="1" x14ac:dyDescent="0.25">
      <c r="A15" s="14" t="s">
        <v>47</v>
      </c>
      <c r="B15" s="14">
        <v>400104245.01999998</v>
      </c>
      <c r="C15" s="14">
        <v>505622828.08999997</v>
      </c>
      <c r="D15" s="16">
        <f t="shared" si="0"/>
        <v>20.869030670272252</v>
      </c>
      <c r="E15" s="14">
        <v>608870527.61000001</v>
      </c>
      <c r="F15" s="16">
        <f t="shared" si="1"/>
        <v>16.957250324675471</v>
      </c>
      <c r="G15" s="14">
        <f>SUM(G16,G24:G43)</f>
        <v>653545479.64999998</v>
      </c>
      <c r="H15" s="14">
        <f t="shared" si="2"/>
        <v>6.8357831904713322</v>
      </c>
      <c r="I15" s="14">
        <f>SUM(I16,I24:I43)</f>
        <v>752035884</v>
      </c>
      <c r="J15" s="14">
        <f>SUM(J16,J24:J43)</f>
        <v>641825008.25999999</v>
      </c>
      <c r="K15" s="16">
        <f>((I15/J15*100)-100)*(-1)</f>
        <v>-17.171483554183069</v>
      </c>
    </row>
    <row r="16" spans="1:11" ht="17.100000000000001" customHeight="1" x14ac:dyDescent="0.25">
      <c r="A16" s="16" t="s">
        <v>48</v>
      </c>
      <c r="B16" s="16">
        <v>84815341.929999992</v>
      </c>
      <c r="C16" s="16">
        <v>102973653.03999999</v>
      </c>
      <c r="D16" s="16">
        <f t="shared" si="0"/>
        <v>17.633938948389471</v>
      </c>
      <c r="E16" s="16">
        <v>133961226.87</v>
      </c>
      <c r="F16" s="16">
        <f t="shared" si="1"/>
        <v>23.13174830809163</v>
      </c>
      <c r="G16" s="16">
        <f>G17+G22+G23</f>
        <v>166494270.53999999</v>
      </c>
      <c r="H16" s="16">
        <f t="shared" si="2"/>
        <v>19.540037963158611</v>
      </c>
      <c r="I16" s="29">
        <f>SUM(I17:I23)</f>
        <v>190713300</v>
      </c>
      <c r="J16" s="29">
        <f>SUM(J17:J23)</f>
        <v>166028629.81999999</v>
      </c>
      <c r="K16" s="16">
        <f t="shared" ref="K16:K52" si="4">((I16/J16*100)-100)*(-1)</f>
        <v>-14.867719023376807</v>
      </c>
    </row>
    <row r="17" spans="1:11" ht="17.100000000000001" customHeight="1" x14ac:dyDescent="0.25">
      <c r="A17" s="16" t="s">
        <v>49</v>
      </c>
      <c r="B17" s="16">
        <v>72540910.129999995</v>
      </c>
      <c r="C17" s="16">
        <v>90236603.049999997</v>
      </c>
      <c r="D17" s="16">
        <f t="shared" si="0"/>
        <v>19.610326986926623</v>
      </c>
      <c r="E17" s="16">
        <v>112295910.68000001</v>
      </c>
      <c r="F17" s="16">
        <f t="shared" si="1"/>
        <v>19.643910002084155</v>
      </c>
      <c r="G17" s="16">
        <v>140824015.19</v>
      </c>
      <c r="H17" s="16">
        <f t="shared" si="2"/>
        <v>20.257982611495507</v>
      </c>
      <c r="I17" s="16">
        <v>155000000</v>
      </c>
      <c r="J17" s="32">
        <v>146256582.88999999</v>
      </c>
      <c r="K17" s="16">
        <f t="shared" si="4"/>
        <v>-5.9781357783915752</v>
      </c>
    </row>
    <row r="18" spans="1:11" ht="17.100000000000001" hidden="1" customHeight="1" x14ac:dyDescent="0.25">
      <c r="A18" s="16" t="s">
        <v>11</v>
      </c>
      <c r="B18" s="16">
        <v>36017673.590000004</v>
      </c>
      <c r="C18" s="16">
        <v>43476562.789999999</v>
      </c>
      <c r="D18" s="16">
        <f t="shared" si="0"/>
        <v>17.156115206318944</v>
      </c>
      <c r="E18" s="16">
        <v>49715356.479999997</v>
      </c>
      <c r="F18" s="16">
        <f t="shared" si="1"/>
        <v>12.549027366443212</v>
      </c>
      <c r="G18" s="16"/>
      <c r="H18" s="16" t="e">
        <f t="shared" si="2"/>
        <v>#DIV/0!</v>
      </c>
      <c r="I18" s="16"/>
      <c r="J18" s="29"/>
      <c r="K18" s="16" t="e">
        <f t="shared" si="4"/>
        <v>#DIV/0!</v>
      </c>
    </row>
    <row r="19" spans="1:11" ht="17.100000000000001" hidden="1" customHeight="1" x14ac:dyDescent="0.25">
      <c r="A19" s="16" t="s">
        <v>12</v>
      </c>
      <c r="B19" s="16">
        <v>23565171.670000002</v>
      </c>
      <c r="C19" s="16">
        <v>28991914.539999999</v>
      </c>
      <c r="D19" s="16">
        <f t="shared" si="0"/>
        <v>18.718125229407491</v>
      </c>
      <c r="E19" s="16">
        <v>32243335.120000001</v>
      </c>
      <c r="F19" s="16">
        <f t="shared" si="1"/>
        <v>10.084008269923658</v>
      </c>
      <c r="G19" s="16"/>
      <c r="H19" s="16" t="e">
        <f t="shared" si="2"/>
        <v>#DIV/0!</v>
      </c>
      <c r="I19" s="16"/>
      <c r="J19" s="29"/>
      <c r="K19" s="16" t="e">
        <f t="shared" si="4"/>
        <v>#DIV/0!</v>
      </c>
    </row>
    <row r="20" spans="1:11" ht="17.100000000000001" hidden="1" customHeight="1" x14ac:dyDescent="0.25">
      <c r="A20" s="16" t="s">
        <v>13</v>
      </c>
      <c r="B20" s="16">
        <v>12122918.1</v>
      </c>
      <c r="C20" s="16">
        <v>16072234.359999999</v>
      </c>
      <c r="D20" s="16">
        <f t="shared" si="0"/>
        <v>24.572291391101885</v>
      </c>
      <c r="E20" s="16">
        <v>20459450.620000001</v>
      </c>
      <c r="F20" s="16">
        <f t="shared" si="1"/>
        <v>21.44347050898476</v>
      </c>
      <c r="G20" s="16"/>
      <c r="H20" s="16" t="e">
        <f t="shared" si="2"/>
        <v>#DIV/0!</v>
      </c>
      <c r="I20" s="16"/>
      <c r="J20" s="29"/>
      <c r="K20" s="16" t="e">
        <f t="shared" si="4"/>
        <v>#DIV/0!</v>
      </c>
    </row>
    <row r="21" spans="1:11" ht="17.100000000000001" hidden="1" customHeight="1" x14ac:dyDescent="0.25">
      <c r="A21" s="16" t="s">
        <v>14</v>
      </c>
      <c r="B21" s="16">
        <v>835146.77</v>
      </c>
      <c r="C21" s="16">
        <v>1695891.36</v>
      </c>
      <c r="D21" s="16">
        <f t="shared" si="0"/>
        <v>50.754701055850653</v>
      </c>
      <c r="E21" s="16">
        <v>9877768.4600000009</v>
      </c>
      <c r="F21" s="16">
        <f t="shared" si="1"/>
        <v>82.831229878818192</v>
      </c>
      <c r="G21" s="16"/>
      <c r="H21" s="16" t="e">
        <f t="shared" si="2"/>
        <v>#DIV/0!</v>
      </c>
      <c r="I21" s="16"/>
      <c r="J21" s="29"/>
      <c r="K21" s="16" t="e">
        <f t="shared" si="4"/>
        <v>#DIV/0!</v>
      </c>
    </row>
    <row r="22" spans="1:11" ht="17.100000000000001" customHeight="1" x14ac:dyDescent="0.25">
      <c r="A22" s="16" t="s">
        <v>50</v>
      </c>
      <c r="B22" s="16">
        <v>12194521.539999999</v>
      </c>
      <c r="C22" s="16">
        <v>12737049.99</v>
      </c>
      <c r="D22" s="16">
        <f t="shared" si="0"/>
        <v>4.2594513676710477</v>
      </c>
      <c r="E22" s="16">
        <v>21570168.809999999</v>
      </c>
      <c r="F22" s="16">
        <f t="shared" si="1"/>
        <v>40.950624437880791</v>
      </c>
      <c r="G22" s="16">
        <v>25529676.030000001</v>
      </c>
      <c r="H22" s="16">
        <f t="shared" si="2"/>
        <v>15.50942994868862</v>
      </c>
      <c r="I22" s="16">
        <v>35713300</v>
      </c>
      <c r="J22" s="32">
        <v>19760001.399999999</v>
      </c>
      <c r="K22" s="16">
        <f t="shared" si="4"/>
        <v>-80.735311081506325</v>
      </c>
    </row>
    <row r="23" spans="1:11" ht="17.100000000000001" customHeight="1" x14ac:dyDescent="0.25">
      <c r="A23" s="16" t="s">
        <v>51</v>
      </c>
      <c r="B23" s="16">
        <v>79910.259999999995</v>
      </c>
      <c r="C23" s="16">
        <v>0</v>
      </c>
      <c r="D23" s="16"/>
      <c r="E23" s="16">
        <v>95147.38</v>
      </c>
      <c r="F23" s="16">
        <f t="shared" si="1"/>
        <v>100</v>
      </c>
      <c r="G23" s="16">
        <v>140579.32</v>
      </c>
      <c r="H23" s="16">
        <f t="shared" si="2"/>
        <v>32.31765525683295</v>
      </c>
      <c r="I23" s="16">
        <v>0</v>
      </c>
      <c r="J23" s="32">
        <v>12045.53</v>
      </c>
      <c r="K23" s="16">
        <f t="shared" si="4"/>
        <v>100</v>
      </c>
    </row>
    <row r="24" spans="1:11" ht="17.100000000000001" customHeight="1" x14ac:dyDescent="0.25">
      <c r="A24" s="16" t="s">
        <v>52</v>
      </c>
      <c r="B24" s="16">
        <v>2418115.5499999998</v>
      </c>
      <c r="C24" s="16">
        <v>3837406.81</v>
      </c>
      <c r="D24" s="16">
        <f t="shared" si="0"/>
        <v>36.985686696063382</v>
      </c>
      <c r="E24" s="16">
        <v>6090181.29</v>
      </c>
      <c r="F24" s="16">
        <f t="shared" si="1"/>
        <v>36.990269627917762</v>
      </c>
      <c r="G24" s="16">
        <v>5160416.83</v>
      </c>
      <c r="H24" s="16">
        <f t="shared" si="2"/>
        <v>-18.017235634819826</v>
      </c>
      <c r="I24" s="16">
        <v>4274000</v>
      </c>
      <c r="J24" s="32">
        <v>5412708.8200000003</v>
      </c>
      <c r="K24" s="16">
        <f t="shared" si="4"/>
        <v>21.037688482196984</v>
      </c>
    </row>
    <row r="25" spans="1:11" ht="17.100000000000001" customHeight="1" x14ac:dyDescent="0.25">
      <c r="A25" s="16" t="s">
        <v>53</v>
      </c>
      <c r="B25" s="16">
        <v>10985337.369999999</v>
      </c>
      <c r="C25" s="16">
        <v>12019977.35</v>
      </c>
      <c r="D25" s="16">
        <f t="shared" ref="D25:D52" si="5">((B25/C25*100)-100)*(-1)</f>
        <v>8.6076699637042253</v>
      </c>
      <c r="E25" s="16">
        <v>19162811.149999999</v>
      </c>
      <c r="F25" s="16">
        <f t="shared" si="1"/>
        <v>37.274456989051941</v>
      </c>
      <c r="G25" s="16">
        <v>21264288.190000001</v>
      </c>
      <c r="H25" s="16">
        <f t="shared" si="2"/>
        <v>9.8826587620660149</v>
      </c>
      <c r="I25" s="16">
        <v>9551000</v>
      </c>
      <c r="J25" s="32">
        <v>25562983.829999998</v>
      </c>
      <c r="K25" s="16">
        <f t="shared" si="4"/>
        <v>62.63738199141207</v>
      </c>
    </row>
    <row r="26" spans="1:11" ht="17.100000000000001" customHeight="1" x14ac:dyDescent="0.25">
      <c r="A26" s="16" t="s">
        <v>54</v>
      </c>
      <c r="B26" s="16">
        <v>500017.49</v>
      </c>
      <c r="C26" s="16">
        <v>991560.44</v>
      </c>
      <c r="D26" s="16">
        <f t="shared" si="5"/>
        <v>49.572666493229598</v>
      </c>
      <c r="E26" s="16">
        <v>687076.69</v>
      </c>
      <c r="F26" s="16">
        <f t="shared" si="1"/>
        <v>-44.315831759624956</v>
      </c>
      <c r="G26" s="16">
        <v>754533.96</v>
      </c>
      <c r="H26" s="16">
        <f t="shared" si="2"/>
        <v>8.9402563139769171</v>
      </c>
      <c r="I26" s="16">
        <v>465000</v>
      </c>
      <c r="J26" s="32">
        <v>0</v>
      </c>
      <c r="K26" s="16"/>
    </row>
    <row r="27" spans="1:11" ht="17.100000000000001" customHeight="1" x14ac:dyDescent="0.25">
      <c r="A27" s="16" t="s">
        <v>55</v>
      </c>
      <c r="B27" s="16">
        <v>288999360.32999998</v>
      </c>
      <c r="C27" s="16">
        <v>371312954.93000001</v>
      </c>
      <c r="D27" s="16">
        <f t="shared" si="5"/>
        <v>22.168252819381919</v>
      </c>
      <c r="E27" s="16">
        <v>415133706.21000004</v>
      </c>
      <c r="F27" s="16">
        <f t="shared" si="1"/>
        <v>10.555816264611579</v>
      </c>
      <c r="G27" s="16">
        <v>422056271.99000001</v>
      </c>
      <c r="H27" s="16">
        <f t="shared" si="2"/>
        <v>1.6401997172936262</v>
      </c>
      <c r="I27" s="16">
        <v>537080484</v>
      </c>
      <c r="J27" s="32">
        <v>421515849.73000002</v>
      </c>
      <c r="K27" s="16">
        <f t="shared" si="4"/>
        <v>-27.416438633096334</v>
      </c>
    </row>
    <row r="28" spans="1:11" ht="17.100000000000001" hidden="1" customHeight="1" x14ac:dyDescent="0.25">
      <c r="A28" s="16" t="s">
        <v>20</v>
      </c>
      <c r="B28" s="16">
        <v>141525073.95999998</v>
      </c>
      <c r="C28" s="16">
        <v>201584911.58999997</v>
      </c>
      <c r="D28" s="16">
        <f t="shared" si="5"/>
        <v>29.793815993607026</v>
      </c>
      <c r="E28" s="16">
        <v>174964670</v>
      </c>
      <c r="F28" s="16">
        <f t="shared" si="1"/>
        <v>-15.214638240966011</v>
      </c>
      <c r="G28" s="16"/>
      <c r="H28" s="16" t="e">
        <f t="shared" si="2"/>
        <v>#DIV/0!</v>
      </c>
      <c r="I28" s="16"/>
      <c r="J28" s="29"/>
      <c r="K28" s="16" t="e">
        <f t="shared" si="4"/>
        <v>#DIV/0!</v>
      </c>
    </row>
    <row r="29" spans="1:11" ht="17.100000000000001" hidden="1" customHeight="1" x14ac:dyDescent="0.25">
      <c r="A29" s="16" t="s">
        <v>21</v>
      </c>
      <c r="B29" s="16">
        <v>43195842</v>
      </c>
      <c r="C29" s="16">
        <v>51961196.509999998</v>
      </c>
      <c r="D29" s="16">
        <f t="shared" si="5"/>
        <v>16.869039011280449</v>
      </c>
      <c r="E29" s="16">
        <v>53436654.799999997</v>
      </c>
      <c r="F29" s="16">
        <f t="shared" si="1"/>
        <v>2.7611352086358494</v>
      </c>
      <c r="G29" s="16"/>
      <c r="H29" s="16" t="e">
        <f t="shared" si="2"/>
        <v>#DIV/0!</v>
      </c>
      <c r="I29" s="16"/>
      <c r="J29" s="29"/>
      <c r="K29" s="16" t="e">
        <f t="shared" si="4"/>
        <v>#DIV/0!</v>
      </c>
    </row>
    <row r="30" spans="1:11" ht="17.100000000000001" hidden="1" customHeight="1" x14ac:dyDescent="0.25">
      <c r="A30" s="16" t="s">
        <v>22</v>
      </c>
      <c r="B30" s="16">
        <v>19101.93</v>
      </c>
      <c r="C30" s="16">
        <v>26582.2</v>
      </c>
      <c r="D30" s="16">
        <f t="shared" si="5"/>
        <v>28.140146413765592</v>
      </c>
      <c r="E30" s="16">
        <v>27709.59</v>
      </c>
      <c r="F30" s="16">
        <f t="shared" si="1"/>
        <v>4.0685914154630183</v>
      </c>
      <c r="G30" s="16"/>
      <c r="H30" s="16" t="e">
        <f t="shared" si="2"/>
        <v>#DIV/0!</v>
      </c>
      <c r="I30" s="16"/>
      <c r="J30" s="29"/>
      <c r="K30" s="16" t="e">
        <f t="shared" si="4"/>
        <v>#DIV/0!</v>
      </c>
    </row>
    <row r="31" spans="1:11" ht="17.100000000000001" hidden="1" customHeight="1" x14ac:dyDescent="0.25">
      <c r="A31" s="16" t="s">
        <v>23</v>
      </c>
      <c r="B31" s="16">
        <v>93002833.239999995</v>
      </c>
      <c r="C31" s="16">
        <v>123266568.02</v>
      </c>
      <c r="D31" s="16">
        <f t="shared" si="5"/>
        <v>24.55145402854869</v>
      </c>
      <c r="E31" s="16">
        <v>114702212.73</v>
      </c>
      <c r="F31" s="16">
        <f t="shared" si="1"/>
        <v>-7.4665998904134483</v>
      </c>
      <c r="G31" s="16"/>
      <c r="H31" s="16" t="e">
        <f t="shared" si="2"/>
        <v>#DIV/0!</v>
      </c>
      <c r="I31" s="16"/>
      <c r="J31" s="29"/>
      <c r="K31" s="16" t="e">
        <f t="shared" si="4"/>
        <v>#DIV/0!</v>
      </c>
    </row>
    <row r="32" spans="1:11" ht="17.100000000000001" hidden="1" customHeight="1" x14ac:dyDescent="0.25">
      <c r="A32" s="16" t="s">
        <v>24</v>
      </c>
      <c r="B32" s="16">
        <v>0</v>
      </c>
      <c r="C32" s="16">
        <v>4475956.29</v>
      </c>
      <c r="D32" s="16">
        <f t="shared" si="5"/>
        <v>100</v>
      </c>
      <c r="E32" s="16">
        <v>4391320.51</v>
      </c>
      <c r="F32" s="16">
        <f t="shared" si="1"/>
        <v>-1.9273423519705801</v>
      </c>
      <c r="G32" s="16"/>
      <c r="H32" s="16" t="e">
        <f t="shared" si="2"/>
        <v>#DIV/0!</v>
      </c>
      <c r="I32" s="16"/>
      <c r="J32" s="29"/>
      <c r="K32" s="16" t="e">
        <f t="shared" si="4"/>
        <v>#DIV/0!</v>
      </c>
    </row>
    <row r="33" spans="1:11" ht="17.100000000000001" hidden="1" customHeight="1" x14ac:dyDescent="0.25">
      <c r="A33" s="16" t="s">
        <v>25</v>
      </c>
      <c r="B33" s="16">
        <v>5307296.79</v>
      </c>
      <c r="C33" s="16">
        <v>21854608.569999997</v>
      </c>
      <c r="D33" s="16">
        <f t="shared" si="5"/>
        <v>75.715434238957869</v>
      </c>
      <c r="E33" s="16">
        <v>2406772.37</v>
      </c>
      <c r="F33" s="16">
        <f t="shared" si="1"/>
        <v>-808.04634631899125</v>
      </c>
      <c r="G33" s="16"/>
      <c r="H33" s="16" t="e">
        <f t="shared" si="2"/>
        <v>#DIV/0!</v>
      </c>
      <c r="I33" s="16"/>
      <c r="J33" s="29"/>
      <c r="K33" s="16" t="e">
        <f t="shared" si="4"/>
        <v>#DIV/0!</v>
      </c>
    </row>
    <row r="34" spans="1:11" ht="17.100000000000001" hidden="1" customHeight="1" x14ac:dyDescent="0.25">
      <c r="A34" s="16" t="s">
        <v>26</v>
      </c>
      <c r="B34" s="16">
        <v>77454442.36999999</v>
      </c>
      <c r="C34" s="16">
        <v>100185065.91</v>
      </c>
      <c r="D34" s="16">
        <f t="shared" si="5"/>
        <v>22.688634611888929</v>
      </c>
      <c r="E34" s="16">
        <v>111098361.73</v>
      </c>
      <c r="F34" s="16">
        <f t="shared" si="1"/>
        <v>9.8230933832511056</v>
      </c>
      <c r="G34" s="16"/>
      <c r="H34" s="16" t="e">
        <f t="shared" si="2"/>
        <v>#DIV/0!</v>
      </c>
      <c r="I34" s="16"/>
      <c r="J34" s="29"/>
      <c r="K34" s="16" t="e">
        <f t="shared" si="4"/>
        <v>#DIV/0!</v>
      </c>
    </row>
    <row r="35" spans="1:11" ht="17.100000000000001" hidden="1" customHeight="1" x14ac:dyDescent="0.25">
      <c r="A35" s="16" t="s">
        <v>27</v>
      </c>
      <c r="B35" s="16">
        <v>55937045.780000001</v>
      </c>
      <c r="C35" s="16">
        <v>63576308.810000002</v>
      </c>
      <c r="D35" s="16">
        <f t="shared" si="5"/>
        <v>12.015895815578418</v>
      </c>
      <c r="E35" s="16">
        <v>75451599.599999994</v>
      </c>
      <c r="F35" s="16">
        <f t="shared" si="1"/>
        <v>15.738951662994296</v>
      </c>
      <c r="G35" s="16"/>
      <c r="H35" s="16" t="e">
        <f t="shared" si="2"/>
        <v>#DIV/0!</v>
      </c>
      <c r="I35" s="16"/>
      <c r="J35" s="29"/>
      <c r="K35" s="16" t="e">
        <f t="shared" si="4"/>
        <v>#DIV/0!</v>
      </c>
    </row>
    <row r="36" spans="1:11" ht="17.100000000000001" hidden="1" customHeight="1" x14ac:dyDescent="0.25">
      <c r="A36" s="16" t="s">
        <v>28</v>
      </c>
      <c r="B36" s="16">
        <v>12808121.800000001</v>
      </c>
      <c r="C36" s="16">
        <v>16749040.630000001</v>
      </c>
      <c r="D36" s="16">
        <f t="shared" si="5"/>
        <v>23.529221267403415</v>
      </c>
      <c r="E36" s="16">
        <v>19584586.699999999</v>
      </c>
      <c r="F36" s="16">
        <f t="shared" si="1"/>
        <v>14.478457541307208</v>
      </c>
      <c r="G36" s="16"/>
      <c r="H36" s="16" t="e">
        <f t="shared" si="2"/>
        <v>#DIV/0!</v>
      </c>
      <c r="I36" s="16"/>
      <c r="J36" s="29"/>
      <c r="K36" s="16" t="e">
        <f t="shared" si="4"/>
        <v>#DIV/0!</v>
      </c>
    </row>
    <row r="37" spans="1:11" ht="17.100000000000001" hidden="1" customHeight="1" x14ac:dyDescent="0.25">
      <c r="A37" s="16" t="s">
        <v>29</v>
      </c>
      <c r="B37" s="16">
        <v>422148.55</v>
      </c>
      <c r="C37" s="16">
        <v>525257.98</v>
      </c>
      <c r="D37" s="16">
        <f t="shared" si="5"/>
        <v>19.630245312979341</v>
      </c>
      <c r="E37" s="16">
        <v>563606.92000000004</v>
      </c>
      <c r="F37" s="16">
        <f t="shared" si="1"/>
        <v>6.8041996361577759</v>
      </c>
      <c r="G37" s="16"/>
      <c r="H37" s="16" t="e">
        <f t="shared" si="2"/>
        <v>#DIV/0!</v>
      </c>
      <c r="I37" s="16"/>
      <c r="J37" s="29"/>
      <c r="K37" s="16" t="e">
        <f t="shared" si="4"/>
        <v>#DIV/0!</v>
      </c>
    </row>
    <row r="38" spans="1:11" ht="17.100000000000001" hidden="1" customHeight="1" x14ac:dyDescent="0.25">
      <c r="A38" s="16" t="s">
        <v>30</v>
      </c>
      <c r="B38" s="16">
        <v>1190266.32</v>
      </c>
      <c r="C38" s="16">
        <v>1298156.06</v>
      </c>
      <c r="D38" s="16">
        <f t="shared" si="5"/>
        <v>8.3109992183836567</v>
      </c>
      <c r="E38" s="16">
        <v>672588.12</v>
      </c>
      <c r="F38" s="16">
        <f t="shared" si="1"/>
        <v>-93.009067718888673</v>
      </c>
      <c r="G38" s="16"/>
      <c r="H38" s="16" t="e">
        <f t="shared" si="2"/>
        <v>#DIV/0!</v>
      </c>
      <c r="I38" s="16"/>
      <c r="J38" s="29"/>
      <c r="K38" s="16" t="e">
        <f t="shared" si="4"/>
        <v>#DIV/0!</v>
      </c>
    </row>
    <row r="39" spans="1:11" ht="17.100000000000001" hidden="1" customHeight="1" x14ac:dyDescent="0.25">
      <c r="A39" s="16" t="s">
        <v>25</v>
      </c>
      <c r="B39" s="16">
        <v>7096859.9199999999</v>
      </c>
      <c r="C39" s="16">
        <v>18036302.43</v>
      </c>
      <c r="D39" s="16">
        <f t="shared" si="5"/>
        <v>60.65235683675548</v>
      </c>
      <c r="E39" s="16">
        <v>14825980.390000001</v>
      </c>
      <c r="F39" s="16">
        <f t="shared" si="1"/>
        <v>-21.653354149620569</v>
      </c>
      <c r="G39" s="16"/>
      <c r="H39" s="16" t="e">
        <f t="shared" si="2"/>
        <v>#DIV/0!</v>
      </c>
      <c r="I39" s="16"/>
      <c r="J39" s="29"/>
      <c r="K39" s="16" t="e">
        <f t="shared" si="4"/>
        <v>#DIV/0!</v>
      </c>
    </row>
    <row r="40" spans="1:11" ht="17.100000000000001" hidden="1" customHeight="1" x14ac:dyDescent="0.25">
      <c r="A40" s="16" t="s">
        <v>31</v>
      </c>
      <c r="B40" s="16">
        <v>58659372.549999997</v>
      </c>
      <c r="C40" s="16">
        <v>69542977.430000007</v>
      </c>
      <c r="D40" s="16">
        <f t="shared" si="5"/>
        <v>15.650185370557566</v>
      </c>
      <c r="E40" s="16">
        <v>88287531.599999994</v>
      </c>
      <c r="F40" s="16">
        <f t="shared" si="1"/>
        <v>21.231258627690508</v>
      </c>
      <c r="G40" s="16"/>
      <c r="H40" s="16" t="e">
        <f t="shared" si="2"/>
        <v>#DIV/0!</v>
      </c>
      <c r="I40" s="16"/>
      <c r="J40" s="29"/>
      <c r="K40" s="16" t="e">
        <f t="shared" si="4"/>
        <v>#DIV/0!</v>
      </c>
    </row>
    <row r="41" spans="1:11" ht="17.100000000000001" hidden="1" customHeight="1" x14ac:dyDescent="0.25">
      <c r="A41" s="16" t="s">
        <v>32</v>
      </c>
      <c r="B41" s="16">
        <v>58659372.549999997</v>
      </c>
      <c r="C41" s="16">
        <v>69542977.430000007</v>
      </c>
      <c r="D41" s="16">
        <f t="shared" si="5"/>
        <v>15.650185370557566</v>
      </c>
      <c r="E41" s="16">
        <v>88287531.599999994</v>
      </c>
      <c r="F41" s="16">
        <f t="shared" si="1"/>
        <v>21.231258627690508</v>
      </c>
      <c r="G41" s="16"/>
      <c r="H41" s="16" t="e">
        <f t="shared" si="2"/>
        <v>#DIV/0!</v>
      </c>
      <c r="I41" s="16"/>
      <c r="J41" s="29"/>
      <c r="K41" s="16" t="e">
        <f t="shared" si="4"/>
        <v>#DIV/0!</v>
      </c>
    </row>
    <row r="42" spans="1:11" ht="17.100000000000001" hidden="1" customHeight="1" x14ac:dyDescent="0.25">
      <c r="A42" s="16" t="s">
        <v>42</v>
      </c>
      <c r="B42" s="16">
        <v>11360471.449999999</v>
      </c>
      <c r="C42" s="16"/>
      <c r="D42" s="16" t="e">
        <f t="shared" si="5"/>
        <v>#DIV/0!</v>
      </c>
      <c r="E42" s="16">
        <v>40783142.880000003</v>
      </c>
      <c r="F42" s="16">
        <f t="shared" si="1"/>
        <v>100</v>
      </c>
      <c r="G42" s="16"/>
      <c r="H42" s="16" t="e">
        <f t="shared" si="2"/>
        <v>#DIV/0!</v>
      </c>
      <c r="I42" s="16"/>
      <c r="J42" s="29"/>
      <c r="K42" s="16" t="e">
        <f t="shared" si="4"/>
        <v>#DIV/0!</v>
      </c>
    </row>
    <row r="43" spans="1:11" ht="17.100000000000001" customHeight="1" x14ac:dyDescent="0.25">
      <c r="A43" s="16" t="s">
        <v>56</v>
      </c>
      <c r="B43" s="16">
        <v>12386072.35</v>
      </c>
      <c r="C43" s="16">
        <v>14487275.52</v>
      </c>
      <c r="D43" s="16">
        <f t="shared" si="5"/>
        <v>14.503784145605863</v>
      </c>
      <c r="E43" s="16">
        <v>33835525.399999999</v>
      </c>
      <c r="F43" s="16">
        <f t="shared" si="1"/>
        <v>57.183240547522281</v>
      </c>
      <c r="G43" s="16">
        <v>37815698.140000001</v>
      </c>
      <c r="H43" s="16">
        <f t="shared" si="2"/>
        <v>10.525186458979917</v>
      </c>
      <c r="I43" s="16">
        <v>9952100</v>
      </c>
      <c r="J43" s="32">
        <v>23304836.059999999</v>
      </c>
      <c r="K43" s="16">
        <f t="shared" si="4"/>
        <v>57.295987946975494</v>
      </c>
    </row>
    <row r="44" spans="1:11" hidden="1" x14ac:dyDescent="0.25">
      <c r="A44" s="16" t="s">
        <v>34</v>
      </c>
      <c r="B44" s="16">
        <v>6594483.2199999997</v>
      </c>
      <c r="C44" s="16">
        <v>7378204.7199999997</v>
      </c>
      <c r="D44" s="16">
        <f t="shared" si="5"/>
        <v>10.622116486895209</v>
      </c>
      <c r="E44" s="16">
        <v>24231024.43</v>
      </c>
      <c r="F44" s="16">
        <f t="shared" si="1"/>
        <v>69.550586929105748</v>
      </c>
      <c r="G44" s="16"/>
      <c r="H44" s="14" t="e">
        <f t="shared" si="2"/>
        <v>#DIV/0!</v>
      </c>
      <c r="I44" s="14"/>
      <c r="J44" s="29"/>
      <c r="K44" s="16" t="e">
        <f t="shared" si="4"/>
        <v>#DIV/0!</v>
      </c>
    </row>
    <row r="45" spans="1:11" hidden="1" x14ac:dyDescent="0.25">
      <c r="A45" s="16" t="s">
        <v>35</v>
      </c>
      <c r="B45" s="16">
        <v>5791589.1299999999</v>
      </c>
      <c r="C45" s="16">
        <v>7109070.7999999998</v>
      </c>
      <c r="D45" s="16">
        <f t="shared" si="5"/>
        <v>18.532403278358117</v>
      </c>
      <c r="E45" s="16">
        <v>9604500.9700000007</v>
      </c>
      <c r="F45" s="16">
        <f t="shared" si="1"/>
        <v>25.981882638094007</v>
      </c>
      <c r="G45" s="16"/>
      <c r="H45" s="14" t="e">
        <f t="shared" si="2"/>
        <v>#DIV/0!</v>
      </c>
      <c r="I45" s="14"/>
      <c r="J45" s="29"/>
      <c r="K45" s="16" t="e">
        <f t="shared" si="4"/>
        <v>#DIV/0!</v>
      </c>
    </row>
    <row r="46" spans="1:11" ht="17.100000000000001" customHeight="1" x14ac:dyDescent="0.25">
      <c r="A46" s="14" t="s">
        <v>57</v>
      </c>
      <c r="B46" s="14">
        <v>15339435.720000001</v>
      </c>
      <c r="C46" s="14">
        <v>18281187.399999999</v>
      </c>
      <c r="D46" s="16">
        <f t="shared" si="5"/>
        <v>16.091688223709127</v>
      </c>
      <c r="E46" s="14">
        <v>37684363.310000002</v>
      </c>
      <c r="F46" s="16">
        <f t="shared" si="1"/>
        <v>51.48866587020494</v>
      </c>
      <c r="G46" s="14">
        <f>SUM(G47:G50)</f>
        <v>90538990.300000012</v>
      </c>
      <c r="H46" s="14">
        <f t="shared" si="2"/>
        <v>58.377751745261072</v>
      </c>
      <c r="I46" s="34">
        <f>SUM(I47:I50)</f>
        <v>253269882</v>
      </c>
      <c r="J46" s="34">
        <f>SUM(J47:J50)</f>
        <v>54296529.279999994</v>
      </c>
      <c r="K46" s="16">
        <f t="shared" si="4"/>
        <v>-366.45685342781462</v>
      </c>
    </row>
    <row r="47" spans="1:11" ht="17.100000000000001" customHeight="1" x14ac:dyDescent="0.25">
      <c r="A47" s="16" t="s">
        <v>58</v>
      </c>
      <c r="B47" s="16">
        <v>0</v>
      </c>
      <c r="C47" s="16">
        <v>0</v>
      </c>
      <c r="D47" s="16"/>
      <c r="E47" s="16">
        <v>0</v>
      </c>
      <c r="F47" s="16"/>
      <c r="G47" s="16"/>
      <c r="H47" s="14"/>
      <c r="I47" s="16">
        <v>68157000</v>
      </c>
      <c r="J47" s="29">
        <v>25857498.77</v>
      </c>
      <c r="K47" s="16">
        <f t="shared" si="4"/>
        <v>-163.58697956925397</v>
      </c>
    </row>
    <row r="48" spans="1:11" ht="17.100000000000001" customHeight="1" x14ac:dyDescent="0.25">
      <c r="A48" s="16" t="s">
        <v>59</v>
      </c>
      <c r="B48" s="16">
        <v>0</v>
      </c>
      <c r="C48" s="16">
        <v>0</v>
      </c>
      <c r="D48" s="16"/>
      <c r="E48" s="16">
        <v>0</v>
      </c>
      <c r="F48" s="16"/>
      <c r="G48" s="16">
        <v>39356903.530000001</v>
      </c>
      <c r="H48" s="16">
        <f t="shared" si="2"/>
        <v>100</v>
      </c>
      <c r="I48" s="16">
        <v>22000</v>
      </c>
      <c r="J48" s="32">
        <v>0</v>
      </c>
      <c r="K48" s="16"/>
    </row>
    <row r="49" spans="1:11" ht="17.100000000000001" customHeight="1" x14ac:dyDescent="0.25">
      <c r="A49" s="16" t="s">
        <v>60</v>
      </c>
      <c r="B49" s="16">
        <v>15339435.720000001</v>
      </c>
      <c r="C49" s="16">
        <v>18281187.399999999</v>
      </c>
      <c r="D49" s="16">
        <f t="shared" si="5"/>
        <v>16.091688223709127</v>
      </c>
      <c r="E49" s="16">
        <v>27553389.52</v>
      </c>
      <c r="F49" s="16">
        <f t="shared" si="1"/>
        <v>33.651765831821336</v>
      </c>
      <c r="G49" s="16">
        <v>51182086.770000003</v>
      </c>
      <c r="H49" s="16">
        <f t="shared" si="2"/>
        <v>46.165951294994457</v>
      </c>
      <c r="I49" s="16">
        <v>184510882</v>
      </c>
      <c r="J49" s="32">
        <v>27827171.969999999</v>
      </c>
      <c r="K49" s="16">
        <f t="shared" si="4"/>
        <v>-563.06012770150721</v>
      </c>
    </row>
    <row r="50" spans="1:11" ht="17.100000000000001" customHeight="1" x14ac:dyDescent="0.25">
      <c r="A50" s="16" t="s">
        <v>61</v>
      </c>
      <c r="B50" s="16">
        <v>0</v>
      </c>
      <c r="C50" s="16">
        <v>0</v>
      </c>
      <c r="D50" s="16"/>
      <c r="E50" s="16">
        <v>10130973.789999999</v>
      </c>
      <c r="F50" s="16">
        <f t="shared" si="1"/>
        <v>100</v>
      </c>
      <c r="G50" s="16"/>
      <c r="H50" s="14"/>
      <c r="I50" s="14">
        <v>580000</v>
      </c>
      <c r="J50" s="29">
        <v>611858.54</v>
      </c>
      <c r="K50" s="16">
        <f t="shared" si="4"/>
        <v>5.2068473212778912</v>
      </c>
    </row>
    <row r="51" spans="1:11" ht="17.100000000000001" customHeight="1" x14ac:dyDescent="0.25">
      <c r="A51" s="18" t="s">
        <v>63</v>
      </c>
      <c r="B51" s="14">
        <v>12076153.5</v>
      </c>
      <c r="C51" s="14">
        <v>14686806.48</v>
      </c>
      <c r="D51" s="16">
        <f t="shared" si="5"/>
        <v>17.775497917502349</v>
      </c>
      <c r="E51" s="14">
        <v>19184370.649999999</v>
      </c>
      <c r="F51" s="16">
        <f t="shared" si="1"/>
        <v>23.443897389461654</v>
      </c>
      <c r="G51" s="14">
        <v>26964621.16</v>
      </c>
      <c r="H51" s="14">
        <f t="shared" si="2"/>
        <v>28.853550227293468</v>
      </c>
      <c r="I51" s="14">
        <v>29478000</v>
      </c>
      <c r="J51" s="35">
        <v>24732522.989999998</v>
      </c>
      <c r="K51" s="16">
        <f t="shared" si="4"/>
        <v>-19.187193364456661</v>
      </c>
    </row>
    <row r="52" spans="1:11" ht="17.100000000000001" customHeight="1" x14ac:dyDescent="0.25">
      <c r="A52" s="19" t="s">
        <v>62</v>
      </c>
      <c r="B52" s="14">
        <v>-25246732.190000001</v>
      </c>
      <c r="C52" s="14">
        <v>-32020614.16</v>
      </c>
      <c r="D52" s="16">
        <f t="shared" si="5"/>
        <v>21.154753422755718</v>
      </c>
      <c r="E52" s="14">
        <v>-35005524.380000003</v>
      </c>
      <c r="F52" s="16">
        <f t="shared" si="1"/>
        <v>8.5269690223677799</v>
      </c>
      <c r="G52" s="14">
        <v>-61072364.170000002</v>
      </c>
      <c r="H52" s="14">
        <f t="shared" si="2"/>
        <v>42.681890809795384</v>
      </c>
      <c r="I52" s="14">
        <v>-32171600</v>
      </c>
      <c r="J52" s="35">
        <v>-44014003.259999998</v>
      </c>
      <c r="K52" s="16">
        <f t="shared" si="4"/>
        <v>26.905989873369222</v>
      </c>
    </row>
    <row r="53" spans="1:11" x14ac:dyDescent="0.25">
      <c r="A53" s="20" t="s">
        <v>66</v>
      </c>
      <c r="B53" s="12"/>
      <c r="C53" s="12"/>
      <c r="D53" s="12"/>
      <c r="E53" s="12"/>
    </row>
    <row r="55" spans="1:11" x14ac:dyDescent="0.25">
      <c r="A55" t="s">
        <v>76</v>
      </c>
      <c r="C55" t="s">
        <v>77</v>
      </c>
    </row>
    <row r="58" spans="1:11" x14ac:dyDescent="0.25">
      <c r="A58" s="41" t="s">
        <v>67</v>
      </c>
      <c r="B58" s="41"/>
      <c r="C58" s="41"/>
      <c r="D58" s="41"/>
      <c r="E58" s="41"/>
    </row>
    <row r="59" spans="1:11" x14ac:dyDescent="0.25">
      <c r="A59" s="41" t="s">
        <v>68</v>
      </c>
      <c r="B59" s="41"/>
      <c r="C59" s="41"/>
      <c r="D59" s="41"/>
      <c r="E59" s="41"/>
    </row>
    <row r="63" spans="1:11" x14ac:dyDescent="0.25">
      <c r="A63" s="41" t="s">
        <v>69</v>
      </c>
      <c r="B63" s="41"/>
      <c r="C63" s="41"/>
      <c r="D63" s="41"/>
      <c r="E63" s="41"/>
    </row>
    <row r="64" spans="1:11" x14ac:dyDescent="0.25">
      <c r="A64" s="41" t="s">
        <v>70</v>
      </c>
      <c r="B64" s="41"/>
      <c r="C64" s="41"/>
      <c r="D64" s="41"/>
      <c r="E64" s="41"/>
    </row>
  </sheetData>
  <mergeCells count="5">
    <mergeCell ref="A5:E5"/>
    <mergeCell ref="A58:E58"/>
    <mergeCell ref="A59:E59"/>
    <mergeCell ref="A63:E63"/>
    <mergeCell ref="A64:E6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2" sqref="E22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detalhada</vt:lpstr>
      <vt:lpstr>resumo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seplan</dc:creator>
  <cp:lastModifiedBy>Alzeni Cardoso de Cirqueira</cp:lastModifiedBy>
  <cp:lastPrinted>2014-09-23T13:16:35Z</cp:lastPrinted>
  <dcterms:created xsi:type="dcterms:W3CDTF">2014-05-13T18:28:21Z</dcterms:created>
  <dcterms:modified xsi:type="dcterms:W3CDTF">2014-12-10T19:41:04Z</dcterms:modified>
</cp:coreProperties>
</file>